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472" windowHeight="6996" tabRatio="450" activeTab="0"/>
  </bookViews>
  <sheets>
    <sheet name="Dagsetning" sheetId="1" r:id="rId1"/>
    <sheet name="Gengi" sheetId="2" r:id="rId2"/>
    <sheet name="Lánayfirlit" sheetId="3" r:id="rId3"/>
    <sheet name="Macrolínur" sheetId="4" state="hidden" r:id="rId4"/>
  </sheets>
  <definedNames>
    <definedName name="ar_1">'Dagsetning'!$B$9</definedName>
    <definedName name="ar0">'Dagsetning'!$B$8</definedName>
    <definedName name="AS2DocOpenMode" hidden="1">"AS2DocumentEdit"</definedName>
    <definedName name="AS2NamedRange" hidden="1">4</definedName>
    <definedName name="ATS">'Gengi'!$E$17</definedName>
    <definedName name="BEF">'Gengi'!$E$12</definedName>
    <definedName name="CAD">'Gengi'!$E$6</definedName>
    <definedName name="CHF">'Gengi'!$E$13</definedName>
    <definedName name="DEM">'Gengi'!$E$15</definedName>
    <definedName name="DKK">'Gengi'!$E$7</definedName>
    <definedName name="ESP">'Gengi'!$E$19</definedName>
    <definedName name="EUR">'Gengi'!$E$23</definedName>
    <definedName name="FIM">'Gengi'!$E$10</definedName>
    <definedName name="FRF">'Gengi'!$E$11</definedName>
    <definedName name="GBP">'Gengi'!$E$5</definedName>
    <definedName name="Glitnir">'Lánayfirlit'!$F$59</definedName>
    <definedName name="IEP">'Gengi'!$E$21</definedName>
    <definedName name="ITL">'Gengi'!$E$16</definedName>
    <definedName name="JPY">'Gengi'!$E$20</definedName>
    <definedName name="KBBanki">'Lánayfirlit'!$G$43</definedName>
    <definedName name="ldags">'Dagsetning'!$B$10</definedName>
    <definedName name="LVT">'Gengi'!$E$24</definedName>
    <definedName name="NLG">'Gengi'!$E$14</definedName>
    <definedName name="NOK">'Gengi'!$E$8</definedName>
    <definedName name="NVT">'Gengi'!$E$25</definedName>
    <definedName name="_xlnm.Print_Titles" localSheetId="2">'Lánayfirlit'!$A:$A</definedName>
    <definedName name="PTE">'Gengi'!$E$18</definedName>
    <definedName name="SEK">'Gengi'!$E$9</definedName>
    <definedName name="udags">'Dagsetning'!$B$11</definedName>
    <definedName name="USD">'Gengi'!$E$4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DR">'Gengi'!$E$22</definedName>
    <definedName name="XEU">'Gengi'!$E$23</definedName>
  </definedNames>
  <calcPr fullCalcOnLoad="1"/>
</workbook>
</file>

<file path=xl/sharedStrings.xml><?xml version="1.0" encoding="utf-8"?>
<sst xmlns="http://schemas.openxmlformats.org/spreadsheetml/2006/main" count="162" uniqueCount="96">
  <si>
    <t>Est.</t>
  </si>
  <si>
    <t>Vaxta</t>
  </si>
  <si>
    <t>Verð-</t>
  </si>
  <si>
    <t xml:space="preserve">Ný lán </t>
  </si>
  <si>
    <t xml:space="preserve">Afborganir </t>
  </si>
  <si>
    <t xml:space="preserve">Verðbætur </t>
  </si>
  <si>
    <t>Næsta árs</t>
  </si>
  <si>
    <t>Þar af afb.</t>
  </si>
  <si>
    <t xml:space="preserve">Áfallnir </t>
  </si>
  <si>
    <t>Þar af</t>
  </si>
  <si>
    <t>lánst.</t>
  </si>
  <si>
    <t>kjör</t>
  </si>
  <si>
    <t>trygg.</t>
  </si>
  <si>
    <t>á árinu</t>
  </si>
  <si>
    <t>með verðb.</t>
  </si>
  <si>
    <t>afborganir</t>
  </si>
  <si>
    <t>í vanskilum</t>
  </si>
  <si>
    <t>vextir</t>
  </si>
  <si>
    <t>gjaldfallnir</t>
  </si>
  <si>
    <t>Vanskil</t>
  </si>
  <si>
    <t>Síðar</t>
  </si>
  <si>
    <t>Samtals</t>
  </si>
  <si>
    <t>USD</t>
  </si>
  <si>
    <t>SDR</t>
  </si>
  <si>
    <t>DEM</t>
  </si>
  <si>
    <t>LVT</t>
  </si>
  <si>
    <t>Eftirlaunaskuldbinding</t>
  </si>
  <si>
    <t>Númer</t>
  </si>
  <si>
    <t>Heiti</t>
  </si>
  <si>
    <t>Dags.</t>
  </si>
  <si>
    <t>Tákn</t>
  </si>
  <si>
    <t>Gengi</t>
  </si>
  <si>
    <t>Bandaríkjadollar</t>
  </si>
  <si>
    <t>Sterlingspund</t>
  </si>
  <si>
    <t>GBP</t>
  </si>
  <si>
    <t>Kanadadollar</t>
  </si>
  <si>
    <t>CAD</t>
  </si>
  <si>
    <t>Dönsk króna</t>
  </si>
  <si>
    <t>DKK</t>
  </si>
  <si>
    <t>Norsk króna</t>
  </si>
  <si>
    <t>NOK</t>
  </si>
  <si>
    <t>Sænsk króna</t>
  </si>
  <si>
    <t>SEK</t>
  </si>
  <si>
    <t>Finnskt mark</t>
  </si>
  <si>
    <t>FIM</t>
  </si>
  <si>
    <t>Franskur franki</t>
  </si>
  <si>
    <t>FRF</t>
  </si>
  <si>
    <t>Belgískur franki</t>
  </si>
  <si>
    <t>BEF</t>
  </si>
  <si>
    <t>Svissneskur franki</t>
  </si>
  <si>
    <t>CHF</t>
  </si>
  <si>
    <t>Hollenskt gyllini</t>
  </si>
  <si>
    <t>NLG</t>
  </si>
  <si>
    <t>Þýskt mark.</t>
  </si>
  <si>
    <t>Ítölsk líra</t>
  </si>
  <si>
    <t>ITL</t>
  </si>
  <si>
    <t>Austurrískur sch.</t>
  </si>
  <si>
    <t>ATS</t>
  </si>
  <si>
    <t>Portug. escudo</t>
  </si>
  <si>
    <t>PTE</t>
  </si>
  <si>
    <t>Spánskur peseti</t>
  </si>
  <si>
    <t>ESP</t>
  </si>
  <si>
    <t>Japanskt yen</t>
  </si>
  <si>
    <t>JPY</t>
  </si>
  <si>
    <t>Írskt pund</t>
  </si>
  <si>
    <t>IEP</t>
  </si>
  <si>
    <t>XDR</t>
  </si>
  <si>
    <t>Lánskjaravísitala</t>
  </si>
  <si>
    <t>Vísitala neysluverðs</t>
  </si>
  <si>
    <t>NVT</t>
  </si>
  <si>
    <t>Lán nr.</t>
  </si>
  <si>
    <t>Fyrirsögn 1</t>
  </si>
  <si>
    <t>Fyrirsögn 2</t>
  </si>
  <si>
    <t>Fyrirsögn 3</t>
  </si>
  <si>
    <t>Aðrar langtímaskuldir</t>
  </si>
  <si>
    <t>Dagsetningar</t>
  </si>
  <si>
    <t>Uppgjörstímabil</t>
  </si>
  <si>
    <t>Uppgj.tímab. samanb.talna</t>
  </si>
  <si>
    <t>Lokadagsetning</t>
  </si>
  <si>
    <t>Lokadagsetning fyrra árs</t>
  </si>
  <si>
    <t>Staða m/verðb.</t>
  </si>
  <si>
    <t>Staða m/verðb</t>
  </si>
  <si>
    <t>31.12.2005</t>
  </si>
  <si>
    <t>31.12.2006</t>
  </si>
  <si>
    <t>KB Banki</t>
  </si>
  <si>
    <t>Glitnir</t>
  </si>
  <si>
    <t>Erl. Lán USD</t>
  </si>
  <si>
    <t>Erl. Lán EUR</t>
  </si>
  <si>
    <t>Erl. Lán JPY</t>
  </si>
  <si>
    <t>NVV</t>
  </si>
  <si>
    <t>Staða í árslok</t>
  </si>
  <si>
    <t>Evra</t>
  </si>
  <si>
    <t>EUR</t>
  </si>
  <si>
    <t>fjöldi afborgana eftir</t>
  </si>
  <si>
    <t>Nafnverðseftirstöðvar</t>
  </si>
  <si>
    <t>Staða m/verðbótum 31/12</t>
  </si>
</sst>
</file>

<file path=xl/styles.xml><?xml version="1.0" encoding="utf-8"?>
<styleSheet xmlns="http://schemas.openxmlformats.org/spreadsheetml/2006/main">
  <numFmts count="2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\(#,##0\);#,##0_)"/>
    <numFmt numFmtId="165" formatCode="#,##0_);\(#,##0\);0_);@"/>
    <numFmt numFmtId="166" formatCode="#,##0,_);\(#,##0,\)"/>
    <numFmt numFmtId="167" formatCode="\(#,##0,\);#,##0,_)"/>
    <numFmt numFmtId="168" formatCode="\(#,##0.00\);#,##0.00_)"/>
    <numFmt numFmtId="169" formatCode="@\ *."/>
    <numFmt numFmtId="170" formatCode="#,##0\ ;[Red]\(#,##0\)"/>
    <numFmt numFmtId="171" formatCode="0.00000"/>
    <numFmt numFmtId="172" formatCode="#,##0\ ;[Red]\(* #,##0\)"/>
    <numFmt numFmtId="173" formatCode="0.0000"/>
    <numFmt numFmtId="174" formatCode="#,##0.0_);\(#,##0.0\);0.0_);@"/>
    <numFmt numFmtId="175" formatCode="dd/mm/yyyy"/>
    <numFmt numFmtId="176" formatCode="#,##0\ ;[Red]\ \(#,##0\)"/>
    <numFmt numFmtId="177" formatCode="0.0\ "/>
    <numFmt numFmtId="178" formatCode="#,##0.0\ ;[Red]\(#,##0.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ms Rmn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sz val="8"/>
      <name val="Arial"/>
      <family val="2"/>
    </font>
    <font>
      <sz val="10"/>
      <name val="Times rmn"/>
      <family val="0"/>
    </font>
    <font>
      <b/>
      <sz val="16"/>
      <name val="Arial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</borders>
  <cellStyleXfs count="79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9" fillId="15" borderId="0" applyNumberFormat="0" applyBorder="0" applyAlignment="0" applyProtection="0"/>
    <xf numFmtId="3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10" fillId="0" borderId="3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7" applyNumberFormat="0" applyFill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165" fontId="0" fillId="0" borderId="0">
      <alignment/>
      <protection/>
    </xf>
    <xf numFmtId="0" fontId="4" fillId="0" borderId="0">
      <alignment/>
      <protection/>
    </xf>
    <xf numFmtId="172" fontId="5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22" fillId="16" borderId="9" applyNumberFormat="0" applyAlignment="0" applyProtection="0"/>
    <xf numFmtId="49" fontId="3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172" fontId="11" fillId="0" borderId="10">
      <alignment/>
      <protection/>
    </xf>
    <xf numFmtId="0" fontId="14" fillId="0" borderId="0" applyNumberFormat="0" applyFill="0" applyBorder="0" applyAlignment="0" applyProtection="0"/>
    <xf numFmtId="37" fontId="3" fillId="0" borderId="11" applyFill="0" applyAlignment="0" applyProtection="0"/>
    <xf numFmtId="164" fontId="3" fillId="0" borderId="11" applyFill="0" applyAlignment="0" applyProtection="0"/>
    <xf numFmtId="166" fontId="3" fillId="0" borderId="11" applyFill="0" applyAlignment="0" applyProtection="0"/>
    <xf numFmtId="167" fontId="3" fillId="0" borderId="11" applyFill="0" applyAlignment="0" applyProtection="0"/>
    <xf numFmtId="38" fontId="4" fillId="0" borderId="0">
      <alignment/>
      <protection/>
    </xf>
    <xf numFmtId="0" fontId="24" fillId="0" borderId="0" applyNumberFormat="0" applyFill="0" applyBorder="0" applyAlignment="0" applyProtection="0"/>
  </cellStyleXfs>
  <cellXfs count="60">
    <xf numFmtId="165" fontId="0" fillId="0" borderId="0" xfId="0" applyAlignment="1">
      <alignment/>
    </xf>
    <xf numFmtId="0" fontId="5" fillId="0" borderId="0" xfId="64" applyFont="1" applyAlignment="1">
      <alignment horizontal="center"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5" fillId="0" borderId="0" xfId="64" applyFont="1" applyAlignment="1">
      <alignment horizontal="right"/>
      <protection/>
    </xf>
    <xf numFmtId="0" fontId="5" fillId="0" borderId="0" xfId="64" applyFont="1" applyBorder="1" applyAlignment="1">
      <alignment horizontal="center"/>
      <protection/>
    </xf>
    <xf numFmtId="0" fontId="4" fillId="0" borderId="0" xfId="64" applyFont="1" applyAlignment="1">
      <alignment horizontal="right"/>
      <protection/>
    </xf>
    <xf numFmtId="0" fontId="7" fillId="0" borderId="12" xfId="64" applyFont="1" applyBorder="1" applyAlignment="1">
      <alignment horizontal="right"/>
      <protection/>
    </xf>
    <xf numFmtId="0" fontId="5" fillId="0" borderId="12" xfId="64" applyFont="1" applyBorder="1" applyAlignment="1">
      <alignment horizontal="center"/>
      <protection/>
    </xf>
    <xf numFmtId="3" fontId="5" fillId="0" borderId="0" xfId="64" applyNumberFormat="1" applyFont="1">
      <alignment/>
      <protection/>
    </xf>
    <xf numFmtId="2" fontId="5" fillId="0" borderId="0" xfId="64" applyNumberFormat="1" applyFont="1" applyAlignment="1">
      <alignment horizontal="right"/>
      <protection/>
    </xf>
    <xf numFmtId="3" fontId="4" fillId="0" borderId="0" xfId="64" applyNumberFormat="1" applyFont="1">
      <alignment/>
      <protection/>
    </xf>
    <xf numFmtId="0" fontId="8" fillId="0" borderId="0" xfId="64" applyFont="1" applyAlignment="1">
      <alignment/>
      <protection/>
    </xf>
    <xf numFmtId="169" fontId="5" fillId="0" borderId="0" xfId="64" applyNumberFormat="1" applyFont="1">
      <alignment/>
      <protection/>
    </xf>
    <xf numFmtId="3" fontId="5" fillId="0" borderId="0" xfId="64" applyNumberFormat="1" applyFont="1" applyBorder="1">
      <alignment/>
      <protection/>
    </xf>
    <xf numFmtId="3" fontId="8" fillId="0" borderId="0" xfId="64" applyNumberFormat="1" applyFont="1">
      <alignment/>
      <protection/>
    </xf>
    <xf numFmtId="0" fontId="8" fillId="0" borderId="0" xfId="64" applyFont="1" applyAlignment="1">
      <alignment horizontal="right"/>
      <protection/>
    </xf>
    <xf numFmtId="169" fontId="5" fillId="0" borderId="0" xfId="64" applyNumberFormat="1" applyFont="1" applyAlignment="1">
      <alignment horizontal="centerContinuous"/>
      <protection/>
    </xf>
    <xf numFmtId="0" fontId="5" fillId="0" borderId="0" xfId="64" applyFont="1" applyAlignment="1">
      <alignment horizontal="centerContinuous"/>
      <protection/>
    </xf>
    <xf numFmtId="165" fontId="0" fillId="0" borderId="0" xfId="63">
      <alignment/>
      <protection/>
    </xf>
    <xf numFmtId="49" fontId="0" fillId="0" borderId="0" xfId="63" applyNumberFormat="1">
      <alignment/>
      <protection/>
    </xf>
    <xf numFmtId="165" fontId="0" fillId="0" borderId="0" xfId="63" applyAlignment="1">
      <alignment horizontal="center"/>
      <protection/>
    </xf>
    <xf numFmtId="173" fontId="0" fillId="0" borderId="0" xfId="63" applyNumberFormat="1" applyAlignment="1">
      <alignment horizontal="center"/>
      <protection/>
    </xf>
    <xf numFmtId="173" fontId="0" fillId="0" borderId="0" xfId="63" applyNumberFormat="1">
      <alignment/>
      <protection/>
    </xf>
    <xf numFmtId="173" fontId="0" fillId="18" borderId="0" xfId="63" applyNumberFormat="1" applyFill="1">
      <alignment/>
      <protection/>
    </xf>
    <xf numFmtId="171" fontId="0" fillId="18" borderId="0" xfId="63" applyNumberFormat="1" applyFill="1">
      <alignment/>
      <protection/>
    </xf>
    <xf numFmtId="165" fontId="0" fillId="18" borderId="0" xfId="63" applyFill="1">
      <alignment/>
      <protection/>
    </xf>
    <xf numFmtId="174" fontId="0" fillId="18" borderId="0" xfId="63" applyNumberFormat="1" applyFill="1">
      <alignment/>
      <protection/>
    </xf>
    <xf numFmtId="0" fontId="0" fillId="0" borderId="0" xfId="66">
      <alignment/>
      <protection/>
    </xf>
    <xf numFmtId="0" fontId="5" fillId="0" borderId="0" xfId="64" applyFont="1" applyFill="1" applyAlignment="1">
      <alignment horizontal="center"/>
      <protection/>
    </xf>
    <xf numFmtId="9" fontId="5" fillId="0" borderId="0" xfId="64" applyNumberFormat="1" applyFont="1" applyFill="1" applyAlignment="1">
      <alignment horizontal="center"/>
      <protection/>
    </xf>
    <xf numFmtId="10" fontId="5" fillId="0" borderId="0" xfId="64" applyNumberFormat="1" applyFont="1" applyFill="1" applyAlignment="1">
      <alignment horizontal="center"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9" fontId="5" fillId="0" borderId="0" xfId="64" applyNumberFormat="1" applyFont="1" applyBorder="1" applyAlignment="1">
      <alignment horizontal="centerContinuous"/>
      <protection/>
    </xf>
    <xf numFmtId="0" fontId="5" fillId="0" borderId="0" xfId="64" applyFont="1" applyBorder="1" applyAlignment="1">
      <alignment horizontal="centerContinuous"/>
      <protection/>
    </xf>
    <xf numFmtId="170" fontId="5" fillId="0" borderId="0" xfId="64" applyNumberFormat="1" applyFont="1">
      <alignment/>
      <protection/>
    </xf>
    <xf numFmtId="170" fontId="5" fillId="0" borderId="0" xfId="64" applyNumberFormat="1" applyFont="1" applyBorder="1" applyAlignment="1">
      <alignment horizontal="right"/>
      <protection/>
    </xf>
    <xf numFmtId="170" fontId="5" fillId="0" borderId="12" xfId="64" applyNumberFormat="1" applyFont="1" applyBorder="1" applyAlignment="1">
      <alignment horizontal="right"/>
      <protection/>
    </xf>
    <xf numFmtId="170" fontId="5" fillId="0" borderId="13" xfId="64" applyNumberFormat="1" applyFont="1" applyBorder="1">
      <alignment/>
      <protection/>
    </xf>
    <xf numFmtId="170" fontId="5" fillId="0" borderId="0" xfId="64" applyNumberFormat="1" applyFont="1" applyBorder="1">
      <alignment/>
      <protection/>
    </xf>
    <xf numFmtId="170" fontId="5" fillId="0" borderId="12" xfId="64" applyNumberFormat="1" applyFont="1" applyBorder="1">
      <alignment/>
      <protection/>
    </xf>
    <xf numFmtId="170" fontId="5" fillId="0" borderId="11" xfId="64" applyNumberFormat="1" applyFont="1" applyBorder="1" applyAlignment="1">
      <alignment/>
      <protection/>
    </xf>
    <xf numFmtId="170" fontId="6" fillId="0" borderId="0" xfId="64" applyNumberFormat="1" applyFont="1">
      <alignment/>
      <protection/>
    </xf>
    <xf numFmtId="170" fontId="5" fillId="0" borderId="0" xfId="64" applyNumberFormat="1" applyFont="1" applyAlignment="1">
      <alignment horizontal="right"/>
      <protection/>
    </xf>
    <xf numFmtId="0" fontId="5" fillId="0" borderId="12" xfId="64" applyNumberFormat="1" applyFont="1" applyBorder="1" applyAlignment="1">
      <alignment horizontal="right"/>
      <protection/>
    </xf>
    <xf numFmtId="0" fontId="0" fillId="0" borderId="0" xfId="62">
      <alignment/>
      <protection/>
    </xf>
    <xf numFmtId="0" fontId="0" fillId="0" borderId="0" xfId="66" applyFont="1">
      <alignment/>
      <protection/>
    </xf>
    <xf numFmtId="0" fontId="0" fillId="19" borderId="0" xfId="66" applyFont="1" applyFill="1">
      <alignment/>
      <protection/>
    </xf>
    <xf numFmtId="0" fontId="0" fillId="19" borderId="0" xfId="66" applyFill="1">
      <alignment/>
      <protection/>
    </xf>
    <xf numFmtId="14" fontId="0" fillId="0" borderId="0" xfId="63" applyNumberFormat="1" applyFill="1" applyAlignment="1">
      <alignment horizontal="center"/>
      <protection/>
    </xf>
    <xf numFmtId="175" fontId="9" fillId="0" borderId="0" xfId="64" applyNumberFormat="1" applyFont="1">
      <alignment/>
      <protection/>
    </xf>
    <xf numFmtId="49" fontId="0" fillId="19" borderId="0" xfId="66" applyNumberFormat="1" applyFont="1" applyFill="1" applyAlignment="1">
      <alignment horizontal="right"/>
      <protection/>
    </xf>
    <xf numFmtId="176" fontId="13" fillId="0" borderId="0" xfId="65" applyNumberFormat="1" applyFont="1">
      <alignment/>
      <protection/>
    </xf>
    <xf numFmtId="177" fontId="7" fillId="0" borderId="14" xfId="0" applyNumberFormat="1" applyFont="1" applyFill="1" applyBorder="1" applyAlignment="1">
      <alignment horizontal="center"/>
    </xf>
    <xf numFmtId="177" fontId="7" fillId="0" borderId="15" xfId="0" applyNumberFormat="1" applyFont="1" applyBorder="1" applyAlignment="1">
      <alignment horizontal="center"/>
    </xf>
    <xf numFmtId="177" fontId="7" fillId="0" borderId="16" xfId="0" applyNumberFormat="1" applyFont="1" applyBorder="1" applyAlignment="1">
      <alignment horizontal="center"/>
    </xf>
    <xf numFmtId="178" fontId="5" fillId="0" borderId="0" xfId="64" applyNumberFormat="1" applyFont="1">
      <alignment/>
      <protection/>
    </xf>
    <xf numFmtId="0" fontId="12" fillId="0" borderId="0" xfId="66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løb" xfId="40"/>
    <cellStyle name="Beløb (negative)" xfId="41"/>
    <cellStyle name="Beløb 1000" xfId="42"/>
    <cellStyle name="Beløb 1000 (negative)" xfId="43"/>
    <cellStyle name="Calculation" xfId="44"/>
    <cellStyle name="Check Cell" xfId="45"/>
    <cellStyle name="Column_Title" xfId="46"/>
    <cellStyle name="Comma" xfId="47"/>
    <cellStyle name="Comma [0]" xfId="48"/>
    <cellStyle name="Currency" xfId="49"/>
    <cellStyle name="Currency [0]" xfId="50"/>
    <cellStyle name="Decimal" xfId="51"/>
    <cellStyle name="Decimal (negative)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_dagsetning" xfId="62"/>
    <cellStyle name="Normal_Gengi" xfId="63"/>
    <cellStyle name="Normal_LANAYF" xfId="64"/>
    <cellStyle name="Normal_Lánatafla" xfId="65"/>
    <cellStyle name="Normal_SHEET" xfId="66"/>
    <cellStyle name="Note" xfId="67"/>
    <cellStyle name="Output" xfId="68"/>
    <cellStyle name="Overskrift" xfId="69"/>
    <cellStyle name="Percent" xfId="70"/>
    <cellStyle name="Times rmn" xfId="71"/>
    <cellStyle name="Title" xfId="72"/>
    <cellStyle name="Total" xfId="73"/>
    <cellStyle name="Total (negative)" xfId="74"/>
    <cellStyle name="Total 1000" xfId="75"/>
    <cellStyle name="Total 1000 (negative)" xfId="76"/>
    <cellStyle name="Tölur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6700"/>
          <a:ext cx="45434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Hér að neðan skal skrá þær dagsetningar og þau ártöl sem við á í vinnuskjalinu.  Þegar um milliuppgjör er að ræða er einnig hægt að slá inn tímabil í stað fyrir ártöl, en passa þarf að innslegnar dagsetningar passi í viðkomandi reiti í vinnuskjalinu.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6.421875" style="28" customWidth="1"/>
    <col min="2" max="2" width="14.28125" style="28" customWidth="1"/>
    <col min="3" max="5" width="9.140625" style="28" customWidth="1"/>
    <col min="6" max="16384" width="9.140625" style="47" customWidth="1"/>
  </cols>
  <sheetData>
    <row r="1" spans="1:5" ht="21">
      <c r="A1" s="59" t="s">
        <v>75</v>
      </c>
      <c r="B1" s="59"/>
      <c r="C1" s="59"/>
      <c r="D1" s="59"/>
      <c r="E1" s="59"/>
    </row>
    <row r="8" spans="1:2" ht="12.75">
      <c r="A8" s="48" t="s">
        <v>76</v>
      </c>
      <c r="B8" s="49">
        <v>2006</v>
      </c>
    </row>
    <row r="9" spans="1:2" ht="12.75">
      <c r="A9" s="48" t="s">
        <v>77</v>
      </c>
      <c r="B9" s="50">
        <v>2005</v>
      </c>
    </row>
    <row r="10" spans="1:3" ht="12.75">
      <c r="A10" s="48" t="s">
        <v>78</v>
      </c>
      <c r="B10" s="53" t="s">
        <v>83</v>
      </c>
      <c r="C10" s="48"/>
    </row>
    <row r="11" spans="1:3" ht="12.75">
      <c r="A11" s="48" t="s">
        <v>79</v>
      </c>
      <c r="B11" s="53" t="s">
        <v>82</v>
      </c>
      <c r="C11" s="48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E25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6.421875" style="19" customWidth="1"/>
    <col min="2" max="2" width="19.00390625" style="19" customWidth="1"/>
    <col min="3" max="3" width="11.57421875" style="21" customWidth="1"/>
    <col min="4" max="4" width="6.140625" style="21" customWidth="1"/>
    <col min="5" max="5" width="9.7109375" style="19" customWidth="1"/>
    <col min="6" max="16384" width="9.140625" style="19" customWidth="1"/>
  </cols>
  <sheetData>
    <row r="2" spans="1:5" ht="12.75">
      <c r="A2" s="19" t="s">
        <v>27</v>
      </c>
      <c r="B2" s="20" t="s">
        <v>28</v>
      </c>
      <c r="C2" s="21" t="s">
        <v>29</v>
      </c>
      <c r="D2" s="21" t="s">
        <v>30</v>
      </c>
      <c r="E2" s="22" t="s">
        <v>31</v>
      </c>
    </row>
    <row r="3" ht="12.75">
      <c r="E3" s="23"/>
    </row>
    <row r="4" spans="1:5" ht="12.75">
      <c r="A4" s="19">
        <v>1</v>
      </c>
      <c r="B4" s="20" t="s">
        <v>32</v>
      </c>
      <c r="C4" s="51" t="str">
        <f aca="true" t="shared" si="0" ref="C4:C25">ldags</f>
        <v>31.12.2006</v>
      </c>
      <c r="D4" s="21" t="s">
        <v>22</v>
      </c>
      <c r="E4" s="24">
        <v>72</v>
      </c>
    </row>
    <row r="5" spans="1:5" ht="12.75">
      <c r="A5" s="19">
        <v>2</v>
      </c>
      <c r="B5" s="20" t="s">
        <v>33</v>
      </c>
      <c r="C5" s="51" t="str">
        <f t="shared" si="0"/>
        <v>31.12.2006</v>
      </c>
      <c r="D5" s="21" t="s">
        <v>34</v>
      </c>
      <c r="E5" s="24"/>
    </row>
    <row r="6" spans="1:5" ht="12.75">
      <c r="A6" s="19">
        <v>3</v>
      </c>
      <c r="B6" s="20" t="s">
        <v>35</v>
      </c>
      <c r="C6" s="51" t="str">
        <f t="shared" si="0"/>
        <v>31.12.2006</v>
      </c>
      <c r="D6" s="21" t="s">
        <v>36</v>
      </c>
      <c r="E6" s="24"/>
    </row>
    <row r="7" spans="1:5" ht="12.75">
      <c r="A7" s="19">
        <v>4</v>
      </c>
      <c r="B7" s="20" t="s">
        <v>37</v>
      </c>
      <c r="C7" s="51" t="str">
        <f t="shared" si="0"/>
        <v>31.12.2006</v>
      </c>
      <c r="D7" s="21" t="s">
        <v>38</v>
      </c>
      <c r="E7" s="24"/>
    </row>
    <row r="8" spans="1:5" ht="12.75">
      <c r="A8" s="19">
        <v>5</v>
      </c>
      <c r="B8" s="20" t="s">
        <v>39</v>
      </c>
      <c r="C8" s="51" t="str">
        <f t="shared" si="0"/>
        <v>31.12.2006</v>
      </c>
      <c r="D8" s="21" t="s">
        <v>40</v>
      </c>
      <c r="E8" s="24"/>
    </row>
    <row r="9" spans="1:5" ht="12.75">
      <c r="A9" s="19">
        <v>6</v>
      </c>
      <c r="B9" s="20" t="s">
        <v>41</v>
      </c>
      <c r="C9" s="51" t="str">
        <f t="shared" si="0"/>
        <v>31.12.2006</v>
      </c>
      <c r="D9" s="21" t="s">
        <v>42</v>
      </c>
      <c r="E9" s="24"/>
    </row>
    <row r="10" spans="1:5" ht="12.75">
      <c r="A10" s="19">
        <v>7</v>
      </c>
      <c r="B10" s="20" t="s">
        <v>43</v>
      </c>
      <c r="C10" s="51" t="str">
        <f t="shared" si="0"/>
        <v>31.12.2006</v>
      </c>
      <c r="D10" s="21" t="s">
        <v>44</v>
      </c>
      <c r="E10" s="24"/>
    </row>
    <row r="11" spans="1:5" ht="12.75">
      <c r="A11" s="19">
        <v>8</v>
      </c>
      <c r="B11" s="20" t="s">
        <v>45</v>
      </c>
      <c r="C11" s="51" t="str">
        <f t="shared" si="0"/>
        <v>31.12.2006</v>
      </c>
      <c r="D11" s="21" t="s">
        <v>46</v>
      </c>
      <c r="E11" s="24"/>
    </row>
    <row r="12" spans="1:5" ht="12.75">
      <c r="A12" s="19">
        <v>9</v>
      </c>
      <c r="B12" s="20" t="s">
        <v>47</v>
      </c>
      <c r="C12" s="51" t="str">
        <f t="shared" si="0"/>
        <v>31.12.2006</v>
      </c>
      <c r="D12" s="21" t="s">
        <v>48</v>
      </c>
      <c r="E12" s="24"/>
    </row>
    <row r="13" spans="1:5" ht="12.75">
      <c r="A13" s="19">
        <v>10</v>
      </c>
      <c r="B13" s="20" t="s">
        <v>49</v>
      </c>
      <c r="C13" s="51" t="str">
        <f t="shared" si="0"/>
        <v>31.12.2006</v>
      </c>
      <c r="D13" s="21" t="s">
        <v>50</v>
      </c>
      <c r="E13" s="24"/>
    </row>
    <row r="14" spans="1:5" ht="12.75">
      <c r="A14" s="19">
        <v>11</v>
      </c>
      <c r="B14" s="20" t="s">
        <v>51</v>
      </c>
      <c r="C14" s="51" t="str">
        <f t="shared" si="0"/>
        <v>31.12.2006</v>
      </c>
      <c r="D14" s="21" t="s">
        <v>52</v>
      </c>
      <c r="E14" s="24"/>
    </row>
    <row r="15" spans="1:5" ht="12.75">
      <c r="A15" s="19">
        <v>12</v>
      </c>
      <c r="B15" s="20" t="s">
        <v>53</v>
      </c>
      <c r="C15" s="51" t="str">
        <f t="shared" si="0"/>
        <v>31.12.2006</v>
      </c>
      <c r="D15" s="21" t="s">
        <v>24</v>
      </c>
      <c r="E15" s="24"/>
    </row>
    <row r="16" spans="1:5" ht="12.75">
      <c r="A16" s="19">
        <v>13</v>
      </c>
      <c r="B16" s="20" t="s">
        <v>54</v>
      </c>
      <c r="C16" s="51" t="str">
        <f t="shared" si="0"/>
        <v>31.12.2006</v>
      </c>
      <c r="D16" s="21" t="s">
        <v>55</v>
      </c>
      <c r="E16" s="25"/>
    </row>
    <row r="17" spans="1:5" ht="12.75">
      <c r="A17" s="19">
        <v>14</v>
      </c>
      <c r="B17" s="20" t="s">
        <v>56</v>
      </c>
      <c r="C17" s="51" t="str">
        <f t="shared" si="0"/>
        <v>31.12.2006</v>
      </c>
      <c r="D17" s="21" t="s">
        <v>57</v>
      </c>
      <c r="E17" s="24"/>
    </row>
    <row r="18" spans="1:5" ht="12.75">
      <c r="A18" s="19">
        <v>15</v>
      </c>
      <c r="B18" s="20" t="s">
        <v>58</v>
      </c>
      <c r="C18" s="51" t="str">
        <f t="shared" si="0"/>
        <v>31.12.2006</v>
      </c>
      <c r="D18" s="21" t="s">
        <v>59</v>
      </c>
      <c r="E18" s="24"/>
    </row>
    <row r="19" spans="1:5" ht="12.75">
      <c r="A19" s="19">
        <v>16</v>
      </c>
      <c r="B19" s="20" t="s">
        <v>60</v>
      </c>
      <c r="C19" s="51" t="str">
        <f t="shared" si="0"/>
        <v>31.12.2006</v>
      </c>
      <c r="D19" s="21" t="s">
        <v>61</v>
      </c>
      <c r="E19" s="24"/>
    </row>
    <row r="20" spans="1:5" ht="12.75">
      <c r="A20" s="19">
        <v>17</v>
      </c>
      <c r="B20" s="20" t="s">
        <v>62</v>
      </c>
      <c r="C20" s="51" t="str">
        <f t="shared" si="0"/>
        <v>31.12.2006</v>
      </c>
      <c r="D20" s="21" t="s">
        <v>63</v>
      </c>
      <c r="E20" s="24">
        <v>0.6061</v>
      </c>
    </row>
    <row r="21" spans="1:5" ht="12.75">
      <c r="A21" s="19">
        <v>18</v>
      </c>
      <c r="B21" s="20" t="s">
        <v>64</v>
      </c>
      <c r="C21" s="51" t="str">
        <f t="shared" si="0"/>
        <v>31.12.2006</v>
      </c>
      <c r="D21" s="21" t="s">
        <v>65</v>
      </c>
      <c r="E21" s="24"/>
    </row>
    <row r="22" spans="1:5" ht="12.75">
      <c r="A22" s="19">
        <v>20</v>
      </c>
      <c r="B22" s="20" t="s">
        <v>23</v>
      </c>
      <c r="C22" s="51" t="str">
        <f t="shared" si="0"/>
        <v>31.12.2006</v>
      </c>
      <c r="D22" s="21" t="s">
        <v>66</v>
      </c>
      <c r="E22" s="24"/>
    </row>
    <row r="23" spans="1:5" ht="12.75">
      <c r="A23" s="19">
        <v>21</v>
      </c>
      <c r="B23" s="20" t="s">
        <v>91</v>
      </c>
      <c r="C23" s="51" t="str">
        <f t="shared" si="0"/>
        <v>31.12.2006</v>
      </c>
      <c r="D23" s="21" t="s">
        <v>92</v>
      </c>
      <c r="E23" s="24">
        <v>94.87</v>
      </c>
    </row>
    <row r="24" spans="1:5" ht="12.75">
      <c r="A24" s="19">
        <v>22</v>
      </c>
      <c r="B24" s="19" t="s">
        <v>67</v>
      </c>
      <c r="C24" s="51" t="str">
        <f t="shared" si="0"/>
        <v>31.12.2006</v>
      </c>
      <c r="D24" s="21" t="s">
        <v>25</v>
      </c>
      <c r="E24" s="26"/>
    </row>
    <row r="25" spans="1:5" ht="12.75">
      <c r="A25" s="19">
        <v>23</v>
      </c>
      <c r="B25" s="19" t="s">
        <v>68</v>
      </c>
      <c r="C25" s="51" t="str">
        <f t="shared" si="0"/>
        <v>31.12.2006</v>
      </c>
      <c r="D25" s="21" t="s">
        <v>69</v>
      </c>
      <c r="E25" s="27"/>
    </row>
  </sheetData>
  <sheetProtection/>
  <printOptions horizontalCentered="1"/>
  <pageMargins left="1.1811023622047245" right="0.984251968503937" top="1.2598425196850394" bottom="1.141732283464567" header="0.3937007874015748" footer="0.66929133858267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71"/>
  <sheetViews>
    <sheetView showGridLines="0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5" sqref="M5"/>
    </sheetView>
  </sheetViews>
  <sheetFormatPr defaultColWidth="9.140625" defaultRowHeight="12.75" outlineLevelRow="1"/>
  <cols>
    <col min="1" max="1" width="26.57421875" style="2" customWidth="1"/>
    <col min="2" max="2" width="4.57421875" style="1" customWidth="1"/>
    <col min="3" max="3" width="7.28125" style="1" customWidth="1"/>
    <col min="4" max="4" width="7.8515625" style="1" customWidth="1"/>
    <col min="5" max="13" width="11.7109375" style="37" customWidth="1"/>
    <col min="14" max="14" width="2.57421875" style="2" customWidth="1"/>
    <col min="15" max="15" width="9.140625" style="2" customWidth="1"/>
    <col min="16" max="23" width="11.7109375" style="37" customWidth="1"/>
    <col min="24" max="29" width="9.140625" style="2" customWidth="1"/>
    <col min="30" max="16384" width="9.140625" style="3" customWidth="1"/>
  </cols>
  <sheetData>
    <row r="1" ht="25.5" customHeight="1">
      <c r="A1" s="52" t="str">
        <f>"Lánayfirlit  "&amp;ldags</f>
        <v>Lánayfirlit  31.12.2006</v>
      </c>
    </row>
    <row r="2" ht="15.75">
      <c r="P2" s="44" t="str">
        <f>"Næsta árs afborganir langtímaskulda "&amp;ldags</f>
        <v>Næsta árs afborganir langtímaskulda 31.12.2006</v>
      </c>
    </row>
    <row r="3" spans="1:29" s="6" customFormat="1" ht="12.75">
      <c r="A3" s="4"/>
      <c r="B3" s="5" t="s">
        <v>0</v>
      </c>
      <c r="C3" s="5" t="s">
        <v>1</v>
      </c>
      <c r="D3" s="5" t="s">
        <v>2</v>
      </c>
      <c r="E3" s="38" t="s">
        <v>81</v>
      </c>
      <c r="F3" s="38" t="s">
        <v>3</v>
      </c>
      <c r="G3" s="38" t="s">
        <v>4</v>
      </c>
      <c r="H3" s="38" t="s">
        <v>5</v>
      </c>
      <c r="I3" s="38" t="s">
        <v>80</v>
      </c>
      <c r="J3" s="38" t="s">
        <v>6</v>
      </c>
      <c r="K3" s="38" t="s">
        <v>7</v>
      </c>
      <c r="L3" s="38" t="s">
        <v>8</v>
      </c>
      <c r="M3" s="38" t="s">
        <v>9</v>
      </c>
      <c r="N3" s="4"/>
      <c r="O3" s="4"/>
      <c r="P3" s="45"/>
      <c r="Q3" s="45"/>
      <c r="R3" s="45"/>
      <c r="S3" s="45"/>
      <c r="T3" s="45"/>
      <c r="U3" s="45"/>
      <c r="V3" s="45"/>
      <c r="W3" s="45"/>
      <c r="X3" s="4"/>
      <c r="Y3" s="4"/>
      <c r="Z3" s="4"/>
      <c r="AA3" s="4"/>
      <c r="AB3" s="4"/>
      <c r="AC3" s="4"/>
    </row>
    <row r="4" spans="1:29" s="6" customFormat="1" ht="12.75">
      <c r="A4" s="7"/>
      <c r="B4" s="8" t="s">
        <v>10</v>
      </c>
      <c r="C4" s="8" t="s">
        <v>11</v>
      </c>
      <c r="D4" s="8" t="s">
        <v>12</v>
      </c>
      <c r="E4" s="39" t="str">
        <f>udags</f>
        <v>31.12.2005</v>
      </c>
      <c r="F4" s="39" t="s">
        <v>13</v>
      </c>
      <c r="G4" s="39" t="s">
        <v>14</v>
      </c>
      <c r="H4" s="39" t="s">
        <v>13</v>
      </c>
      <c r="I4" s="39" t="str">
        <f>ldags</f>
        <v>31.12.2006</v>
      </c>
      <c r="J4" s="39" t="s">
        <v>15</v>
      </c>
      <c r="K4" s="39" t="s">
        <v>16</v>
      </c>
      <c r="L4" s="39" t="s">
        <v>17</v>
      </c>
      <c r="M4" s="39" t="s">
        <v>18</v>
      </c>
      <c r="N4" s="4"/>
      <c r="O4" s="4"/>
      <c r="P4" s="39" t="s">
        <v>19</v>
      </c>
      <c r="Q4" s="46">
        <f>ar0+1</f>
        <v>2007</v>
      </c>
      <c r="R4" s="46">
        <f>Q4+1</f>
        <v>2008</v>
      </c>
      <c r="S4" s="46">
        <f>+R4+1</f>
        <v>2009</v>
      </c>
      <c r="T4" s="46">
        <f>+S4+1</f>
        <v>2010</v>
      </c>
      <c r="U4" s="46">
        <f>+T4+1</f>
        <v>2011</v>
      </c>
      <c r="V4" s="39" t="s">
        <v>20</v>
      </c>
      <c r="W4" s="39" t="s">
        <v>21</v>
      </c>
      <c r="X4" s="4"/>
      <c r="Y4" s="4"/>
      <c r="Z4" s="4"/>
      <c r="AA4" s="4"/>
      <c r="AB4" s="4"/>
      <c r="AC4" s="4"/>
    </row>
    <row r="5" spans="1:29" s="11" customFormat="1" ht="12.75">
      <c r="A5" s="9"/>
      <c r="B5" s="1"/>
      <c r="C5" s="1"/>
      <c r="D5" s="10"/>
      <c r="E5" s="37"/>
      <c r="F5" s="37"/>
      <c r="G5" s="37"/>
      <c r="H5" s="37"/>
      <c r="I5" s="37"/>
      <c r="J5" s="37"/>
      <c r="K5" s="37"/>
      <c r="L5" s="37"/>
      <c r="M5" s="37"/>
      <c r="N5" s="9"/>
      <c r="O5" s="9"/>
      <c r="P5" s="37"/>
      <c r="Q5" s="37"/>
      <c r="R5" s="37"/>
      <c r="S5" s="37"/>
      <c r="T5" s="37"/>
      <c r="U5" s="37"/>
      <c r="V5" s="37"/>
      <c r="W5" s="37"/>
      <c r="X5" s="9"/>
      <c r="Y5" s="9"/>
      <c r="Z5" s="9"/>
      <c r="AA5" s="9"/>
      <c r="AB5" s="9"/>
      <c r="AC5" s="9"/>
    </row>
    <row r="6" spans="1:29" s="11" customFormat="1" ht="13.5">
      <c r="A6" s="12" t="s">
        <v>71</v>
      </c>
      <c r="B6" s="1"/>
      <c r="C6" s="1"/>
      <c r="D6" s="1"/>
      <c r="E6" s="37"/>
      <c r="F6" s="37"/>
      <c r="G6" s="37"/>
      <c r="H6" s="37"/>
      <c r="I6" s="37"/>
      <c r="J6" s="37"/>
      <c r="K6" s="37"/>
      <c r="L6" s="37"/>
      <c r="M6" s="37"/>
      <c r="N6" s="9"/>
      <c r="O6" s="9"/>
      <c r="P6" s="37"/>
      <c r="Q6" s="37"/>
      <c r="R6" s="37"/>
      <c r="S6" s="37"/>
      <c r="T6" s="37"/>
      <c r="U6" s="37"/>
      <c r="V6" s="37"/>
      <c r="W6" s="37"/>
      <c r="X6" s="9"/>
      <c r="Y6" s="9"/>
      <c r="Z6" s="9"/>
      <c r="AA6" s="9"/>
      <c r="AB6" s="9"/>
      <c r="AC6" s="9"/>
    </row>
    <row r="7" spans="1:29" s="11" customFormat="1" ht="3" customHeight="1" hidden="1">
      <c r="A7" s="13" t="s">
        <v>70</v>
      </c>
      <c r="B7" s="29"/>
      <c r="C7" s="30"/>
      <c r="D7" s="29"/>
      <c r="E7" s="37">
        <v>0</v>
      </c>
      <c r="F7" s="37">
        <v>0</v>
      </c>
      <c r="G7" s="37">
        <v>0</v>
      </c>
      <c r="H7" s="37">
        <f>SUM(I7-E7-F7+G7)</f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9"/>
      <c r="O7" s="9"/>
      <c r="P7" s="37">
        <f>+K7</f>
        <v>0</v>
      </c>
      <c r="Q7" s="37">
        <f>+J7</f>
        <v>0</v>
      </c>
      <c r="R7" s="37">
        <v>0</v>
      </c>
      <c r="S7" s="37">
        <v>0</v>
      </c>
      <c r="T7" s="37">
        <v>0</v>
      </c>
      <c r="U7" s="37">
        <v>0</v>
      </c>
      <c r="V7" s="37">
        <f>+I7-SUM(P7:U7)</f>
        <v>0</v>
      </c>
      <c r="W7" s="37">
        <f>SUM(P7:V7)</f>
        <v>0</v>
      </c>
      <c r="X7" s="9" t="str">
        <f>+IF(W7=I7,"ok","ATH")</f>
        <v>ok</v>
      </c>
      <c r="Y7" s="9"/>
      <c r="Z7" s="9"/>
      <c r="AA7" s="9"/>
      <c r="AB7" s="9"/>
      <c r="AC7" s="9"/>
    </row>
    <row r="8" spans="1:29" s="11" customFormat="1" ht="12.75">
      <c r="A8" s="13" t="s">
        <v>84</v>
      </c>
      <c r="B8" s="29">
        <f>53/12</f>
        <v>4.416666666666667</v>
      </c>
      <c r="C8" s="31">
        <v>0.0872</v>
      </c>
      <c r="D8" s="29" t="s">
        <v>89</v>
      </c>
      <c r="E8" s="37">
        <v>5549536</v>
      </c>
      <c r="F8" s="37">
        <v>0</v>
      </c>
      <c r="G8" s="37">
        <f>+G56</f>
        <v>1063832.7661016947</v>
      </c>
      <c r="H8" s="37">
        <f>SUM(I8-E8-F8+G8)</f>
        <v>353785.69491525367</v>
      </c>
      <c r="I8" s="37">
        <f>+I47</f>
        <v>4839488.928813559</v>
      </c>
      <c r="J8" s="37">
        <f>I8/B8</f>
        <v>1095733.3423728812</v>
      </c>
      <c r="K8" s="37">
        <v>0</v>
      </c>
      <c r="L8" s="37">
        <f>I8*C8*6/360</f>
        <v>7033.390576542373</v>
      </c>
      <c r="M8" s="37">
        <v>0</v>
      </c>
      <c r="N8" s="9"/>
      <c r="O8" s="9"/>
      <c r="P8" s="37">
        <f>+K8</f>
        <v>0</v>
      </c>
      <c r="Q8" s="37">
        <f>+J8</f>
        <v>1095733.3423728812</v>
      </c>
      <c r="R8" s="37">
        <f aca="true" t="shared" si="0" ref="R8:T9">+Q8</f>
        <v>1095733.3423728812</v>
      </c>
      <c r="S8" s="37">
        <f t="shared" si="0"/>
        <v>1095733.3423728812</v>
      </c>
      <c r="T8" s="37">
        <f t="shared" si="0"/>
        <v>1095733.3423728812</v>
      </c>
      <c r="U8" s="37">
        <v>456556</v>
      </c>
      <c r="V8" s="37">
        <f>+I8-SUM(P8:U8)</f>
        <v>-0.440677965991199</v>
      </c>
      <c r="W8" s="37">
        <f>SUM(P8:V8)</f>
        <v>4839488.928813559</v>
      </c>
      <c r="X8" s="9" t="str">
        <f>+IF(W8=I8,"ok","ATH")</f>
        <v>ok</v>
      </c>
      <c r="Y8" s="9"/>
      <c r="Z8" s="9"/>
      <c r="AA8" s="9"/>
      <c r="AB8" s="9"/>
      <c r="AC8" s="9"/>
    </row>
    <row r="9" spans="1:29" s="11" customFormat="1" ht="12.75">
      <c r="A9" s="13" t="s">
        <v>85</v>
      </c>
      <c r="B9" s="29">
        <v>6</v>
      </c>
      <c r="C9" s="31">
        <v>0.06508</v>
      </c>
      <c r="D9" s="29" t="s">
        <v>89</v>
      </c>
      <c r="E9" s="37">
        <v>0</v>
      </c>
      <c r="F9" s="37">
        <v>7000000</v>
      </c>
      <c r="G9" s="37">
        <f>+G71</f>
        <v>1038368.8228204097</v>
      </c>
      <c r="H9" s="37">
        <f>SUM(I9-E9-F9+G9)</f>
        <v>455403.7766171149</v>
      </c>
      <c r="I9" s="37">
        <f>+I61</f>
        <v>6417034.953796705</v>
      </c>
      <c r="J9" s="37">
        <f>I9/B9</f>
        <v>1069505.8256327843</v>
      </c>
      <c r="K9" s="37">
        <v>0</v>
      </c>
      <c r="L9" s="37">
        <f>I9*C9*8/360</f>
        <v>9280.458550957546</v>
      </c>
      <c r="M9" s="37">
        <v>0</v>
      </c>
      <c r="N9" s="9"/>
      <c r="O9" s="9"/>
      <c r="P9" s="37">
        <f>+K9</f>
        <v>0</v>
      </c>
      <c r="Q9" s="37">
        <f>+J9</f>
        <v>1069505.8256327843</v>
      </c>
      <c r="R9" s="37">
        <f t="shared" si="0"/>
        <v>1069505.8256327843</v>
      </c>
      <c r="S9" s="37">
        <f t="shared" si="0"/>
        <v>1069505.8256327843</v>
      </c>
      <c r="T9" s="37">
        <f t="shared" si="0"/>
        <v>1069505.8256327843</v>
      </c>
      <c r="U9" s="37">
        <f>+T9</f>
        <v>1069505.8256327843</v>
      </c>
      <c r="V9" s="37">
        <f>+I9-SUM(P9:U9)</f>
        <v>1069505.8256327836</v>
      </c>
      <c r="W9" s="37">
        <f>SUM(P9:V9)</f>
        <v>6417034.953796705</v>
      </c>
      <c r="X9" s="9" t="str">
        <f>+IF(W9=I9,"ok","ATH")</f>
        <v>ok</v>
      </c>
      <c r="Y9" s="9"/>
      <c r="Z9" s="9"/>
      <c r="AA9" s="9"/>
      <c r="AB9" s="9"/>
      <c r="AC9" s="9"/>
    </row>
    <row r="10" spans="1:29" s="11" customFormat="1" ht="3" customHeight="1" hidden="1">
      <c r="A10" s="13" t="s">
        <v>70</v>
      </c>
      <c r="B10" s="29"/>
      <c r="C10" s="30"/>
      <c r="D10" s="29"/>
      <c r="E10" s="37">
        <v>0</v>
      </c>
      <c r="F10" s="37">
        <v>0</v>
      </c>
      <c r="G10" s="37">
        <v>0</v>
      </c>
      <c r="H10" s="37">
        <f>SUM(I10-E10-F10+G10)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9"/>
      <c r="O10" s="9"/>
      <c r="P10" s="37">
        <f>+K10</f>
        <v>0</v>
      </c>
      <c r="Q10" s="37">
        <f>+J10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>+I10-SUM(P10:U10)</f>
        <v>0</v>
      </c>
      <c r="W10" s="37">
        <f>SUM(P10:V10)</f>
        <v>0</v>
      </c>
      <c r="X10" s="9" t="str">
        <f>+IF(W10=I10,"ok","ATH")</f>
        <v>ok</v>
      </c>
      <c r="Y10" s="9"/>
      <c r="Z10" s="9"/>
      <c r="AA10" s="9"/>
      <c r="AB10" s="9"/>
      <c r="AC10" s="9"/>
    </row>
    <row r="11" spans="1:29" s="11" customFormat="1" ht="14.25" customHeight="1">
      <c r="A11" s="9"/>
      <c r="B11" s="32"/>
      <c r="C11" s="32"/>
      <c r="D11" s="32"/>
      <c r="E11" s="40">
        <f aca="true" t="shared" si="1" ref="E11:M11">SUM(E7:E10)</f>
        <v>5549536</v>
      </c>
      <c r="F11" s="40">
        <f t="shared" si="1"/>
        <v>7000000</v>
      </c>
      <c r="G11" s="40">
        <f t="shared" si="1"/>
        <v>2102201.5889221043</v>
      </c>
      <c r="H11" s="40">
        <f t="shared" si="1"/>
        <v>809189.4715323686</v>
      </c>
      <c r="I11" s="40">
        <f t="shared" si="1"/>
        <v>11256523.882610265</v>
      </c>
      <c r="J11" s="40">
        <f t="shared" si="1"/>
        <v>2165239.1680056658</v>
      </c>
      <c r="K11" s="40">
        <f t="shared" si="1"/>
        <v>0</v>
      </c>
      <c r="L11" s="40">
        <f t="shared" si="1"/>
        <v>16313.84912749992</v>
      </c>
      <c r="M11" s="40">
        <f t="shared" si="1"/>
        <v>0</v>
      </c>
      <c r="N11" s="9"/>
      <c r="O11" s="9"/>
      <c r="P11" s="37"/>
      <c r="Q11" s="37"/>
      <c r="R11" s="37"/>
      <c r="S11" s="37"/>
      <c r="T11" s="37"/>
      <c r="U11" s="37"/>
      <c r="V11" s="37"/>
      <c r="W11" s="37"/>
      <c r="X11" s="9"/>
      <c r="Y11" s="9"/>
      <c r="Z11" s="9"/>
      <c r="AA11" s="9"/>
      <c r="AB11" s="9"/>
      <c r="AC11" s="9"/>
    </row>
    <row r="12" spans="1:29" s="11" customFormat="1" ht="12.75">
      <c r="A12" s="9"/>
      <c r="B12" s="29"/>
      <c r="C12" s="29"/>
      <c r="D12" s="29"/>
      <c r="E12" s="37"/>
      <c r="F12" s="37"/>
      <c r="G12" s="37"/>
      <c r="H12" s="37"/>
      <c r="I12" s="37"/>
      <c r="J12" s="37"/>
      <c r="K12" s="37"/>
      <c r="L12" s="37"/>
      <c r="M12" s="37"/>
      <c r="N12" s="9"/>
      <c r="O12" s="9"/>
      <c r="P12" s="37"/>
      <c r="Q12" s="37"/>
      <c r="R12" s="37"/>
      <c r="S12" s="37"/>
      <c r="T12" s="37"/>
      <c r="U12" s="37"/>
      <c r="V12" s="37"/>
      <c r="W12" s="37"/>
      <c r="X12" s="9"/>
      <c r="Y12" s="9"/>
      <c r="Z12" s="9"/>
      <c r="AA12" s="9"/>
      <c r="AB12" s="9"/>
      <c r="AC12" s="9"/>
    </row>
    <row r="13" spans="1:29" s="11" customFormat="1" ht="13.5">
      <c r="A13" s="12" t="s">
        <v>72</v>
      </c>
      <c r="B13" s="29"/>
      <c r="C13" s="29"/>
      <c r="D13" s="29"/>
      <c r="E13" s="37"/>
      <c r="F13" s="37"/>
      <c r="G13" s="37"/>
      <c r="H13" s="37"/>
      <c r="I13" s="37"/>
      <c r="J13" s="37"/>
      <c r="K13" s="37"/>
      <c r="L13" s="37"/>
      <c r="M13" s="37"/>
      <c r="N13" s="9"/>
      <c r="O13" s="9"/>
      <c r="P13" s="37"/>
      <c r="Q13" s="37"/>
      <c r="R13" s="37"/>
      <c r="S13" s="37"/>
      <c r="T13" s="37"/>
      <c r="U13" s="37"/>
      <c r="V13" s="37"/>
      <c r="W13" s="37"/>
      <c r="X13" s="9"/>
      <c r="Y13" s="9"/>
      <c r="Z13" s="9"/>
      <c r="AA13" s="9"/>
      <c r="AB13" s="9"/>
      <c r="AC13" s="9"/>
    </row>
    <row r="14" spans="1:29" s="11" customFormat="1" ht="3" customHeight="1" hidden="1">
      <c r="A14" s="13" t="s">
        <v>70</v>
      </c>
      <c r="B14" s="29"/>
      <c r="C14" s="30"/>
      <c r="D14" s="29"/>
      <c r="E14" s="37">
        <v>0</v>
      </c>
      <c r="F14" s="37">
        <v>0</v>
      </c>
      <c r="G14" s="37">
        <v>0</v>
      </c>
      <c r="H14" s="37">
        <f>SUM(I14-E14-F14+G14)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9"/>
      <c r="O14" s="9"/>
      <c r="P14" s="37">
        <f>+K14</f>
        <v>0</v>
      </c>
      <c r="Q14" s="37">
        <f>+J14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>+I14-SUM(P14:U14)</f>
        <v>0</v>
      </c>
      <c r="W14" s="37">
        <f>SUM(P14:V14)</f>
        <v>0</v>
      </c>
      <c r="X14" s="9" t="str">
        <f>+IF(W14=I14,"ok","ATH")</f>
        <v>ok</v>
      </c>
      <c r="Y14" s="9"/>
      <c r="Z14" s="9"/>
      <c r="AA14" s="9"/>
      <c r="AB14" s="9"/>
      <c r="AC14" s="9"/>
    </row>
    <row r="15" spans="1:29" s="11" customFormat="1" ht="12.75">
      <c r="A15" s="13" t="s">
        <v>86</v>
      </c>
      <c r="B15" s="29">
        <v>8</v>
      </c>
      <c r="C15" s="31">
        <v>0.025</v>
      </c>
      <c r="D15" s="29"/>
      <c r="E15" s="41">
        <v>4000000</v>
      </c>
      <c r="F15" s="41">
        <v>0</v>
      </c>
      <c r="G15" s="41">
        <v>570000</v>
      </c>
      <c r="H15" s="41">
        <f>SUM(I15-E15-F15+G15)</f>
        <v>1070000</v>
      </c>
      <c r="I15" s="41">
        <f>62500*USD</f>
        <v>4500000</v>
      </c>
      <c r="J15" s="41">
        <f>I15/B15</f>
        <v>562500</v>
      </c>
      <c r="K15" s="41">
        <v>0</v>
      </c>
      <c r="L15" s="41">
        <f>I15*C15*75/360</f>
        <v>23437.5</v>
      </c>
      <c r="M15" s="41">
        <v>0</v>
      </c>
      <c r="N15" s="9"/>
      <c r="O15" s="9"/>
      <c r="P15" s="37">
        <f>+K15</f>
        <v>0</v>
      </c>
      <c r="Q15" s="37">
        <f>+J15</f>
        <v>562500</v>
      </c>
      <c r="R15" s="37">
        <f aca="true" t="shared" si="2" ref="R15:U17">+Q15</f>
        <v>562500</v>
      </c>
      <c r="S15" s="37">
        <f t="shared" si="2"/>
        <v>562500</v>
      </c>
      <c r="T15" s="37">
        <f t="shared" si="2"/>
        <v>562500</v>
      </c>
      <c r="U15" s="37">
        <f t="shared" si="2"/>
        <v>562500</v>
      </c>
      <c r="V15" s="37">
        <f>+I15-SUM(P15:U15)</f>
        <v>1687500</v>
      </c>
      <c r="W15" s="37">
        <f>SUM(P15:V15)</f>
        <v>4500000</v>
      </c>
      <c r="X15" s="9" t="str">
        <f>+IF(W15=I15,"ok","ATH")</f>
        <v>ok</v>
      </c>
      <c r="Y15" s="9"/>
      <c r="Z15" s="9"/>
      <c r="AA15" s="9"/>
      <c r="AB15" s="9"/>
      <c r="AC15" s="9"/>
    </row>
    <row r="16" spans="1:29" s="11" customFormat="1" ht="12.75">
      <c r="A16" s="13" t="s">
        <v>87</v>
      </c>
      <c r="B16" s="29">
        <v>8</v>
      </c>
      <c r="C16" s="31">
        <v>0.03</v>
      </c>
      <c r="D16" s="29"/>
      <c r="E16" s="37">
        <v>2000000</v>
      </c>
      <c r="F16" s="37">
        <v>0</v>
      </c>
      <c r="G16" s="37">
        <v>270000</v>
      </c>
      <c r="H16" s="37">
        <f>SUM(I16-E16-F16+G16)</f>
        <v>1969930</v>
      </c>
      <c r="I16" s="37">
        <f>39000*EUR</f>
        <v>3699930</v>
      </c>
      <c r="J16" s="37">
        <f>I16/B16</f>
        <v>462491.25</v>
      </c>
      <c r="K16" s="37">
        <v>0</v>
      </c>
      <c r="L16" s="37">
        <f>I16*C16*55/360</f>
        <v>16958.0125</v>
      </c>
      <c r="M16" s="37">
        <v>0</v>
      </c>
      <c r="N16" s="9"/>
      <c r="O16" s="9"/>
      <c r="P16" s="37">
        <f>+K16</f>
        <v>0</v>
      </c>
      <c r="Q16" s="37">
        <f>+J16</f>
        <v>462491.25</v>
      </c>
      <c r="R16" s="37">
        <f t="shared" si="2"/>
        <v>462491.25</v>
      </c>
      <c r="S16" s="37">
        <f t="shared" si="2"/>
        <v>462491.25</v>
      </c>
      <c r="T16" s="37">
        <f t="shared" si="2"/>
        <v>462491.25</v>
      </c>
      <c r="U16" s="37">
        <f t="shared" si="2"/>
        <v>462491.25</v>
      </c>
      <c r="V16" s="37">
        <f>+I16-SUM(P16:U16)</f>
        <v>1387473.75</v>
      </c>
      <c r="W16" s="37">
        <f>SUM(P16:V16)</f>
        <v>3699930</v>
      </c>
      <c r="X16" s="9" t="str">
        <f>+IF(W16=I16,"ok","ATH")</f>
        <v>ok</v>
      </c>
      <c r="Y16" s="9"/>
      <c r="Z16" s="9"/>
      <c r="AA16" s="9"/>
      <c r="AB16" s="9"/>
      <c r="AC16" s="9"/>
    </row>
    <row r="17" spans="1:29" s="11" customFormat="1" ht="12.75">
      <c r="A17" s="13" t="s">
        <v>88</v>
      </c>
      <c r="B17" s="29">
        <v>8</v>
      </c>
      <c r="C17" s="31">
        <v>0.0175</v>
      </c>
      <c r="D17" s="29"/>
      <c r="E17" s="41">
        <v>3000000</v>
      </c>
      <c r="F17" s="41">
        <v>0</v>
      </c>
      <c r="G17" s="41">
        <v>330000</v>
      </c>
      <c r="H17" s="41">
        <f>SUM(I17-E17-F17+G17)</f>
        <v>-70000.10190000013</v>
      </c>
      <c r="I17" s="41">
        <f>4289721*JPY</f>
        <v>2599999.8981</v>
      </c>
      <c r="J17" s="41">
        <f>I17/B17</f>
        <v>324999.9872625</v>
      </c>
      <c r="K17" s="41">
        <v>0</v>
      </c>
      <c r="L17" s="41">
        <f>I17*C17/360*80</f>
        <v>10111.110714833336</v>
      </c>
      <c r="M17" s="41">
        <v>0</v>
      </c>
      <c r="N17" s="9"/>
      <c r="O17" s="9"/>
      <c r="P17" s="37">
        <f>+K17</f>
        <v>0</v>
      </c>
      <c r="Q17" s="37">
        <f>+J17</f>
        <v>324999.9872625</v>
      </c>
      <c r="R17" s="37">
        <f t="shared" si="2"/>
        <v>324999.9872625</v>
      </c>
      <c r="S17" s="37">
        <f t="shared" si="2"/>
        <v>324999.9872625</v>
      </c>
      <c r="T17" s="37">
        <f t="shared" si="2"/>
        <v>324999.9872625</v>
      </c>
      <c r="U17" s="37">
        <f t="shared" si="2"/>
        <v>324999.9872625</v>
      </c>
      <c r="V17" s="37">
        <f>+I17-SUM(P17:U17)</f>
        <v>974999.9617875</v>
      </c>
      <c r="W17" s="37">
        <f>SUM(P17:V17)</f>
        <v>2599999.8981</v>
      </c>
      <c r="X17" s="9" t="str">
        <f>+IF(W17=I17,"ok","ATH")</f>
        <v>ok</v>
      </c>
      <c r="Y17" s="9"/>
      <c r="Z17" s="9"/>
      <c r="AA17" s="9"/>
      <c r="AB17" s="9"/>
      <c r="AC17" s="9"/>
    </row>
    <row r="18" spans="1:29" s="11" customFormat="1" ht="3" customHeight="1" hidden="1">
      <c r="A18" s="13" t="s">
        <v>70</v>
      </c>
      <c r="B18" s="29"/>
      <c r="C18" s="30"/>
      <c r="D18" s="29"/>
      <c r="E18" s="37">
        <v>0</v>
      </c>
      <c r="F18" s="37">
        <v>0</v>
      </c>
      <c r="G18" s="37">
        <v>0</v>
      </c>
      <c r="H18" s="37">
        <f>SUM(I18-E18-F18+G18)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9"/>
      <c r="O18" s="9"/>
      <c r="P18" s="37">
        <f>+K18</f>
        <v>0</v>
      </c>
      <c r="Q18" s="37">
        <f>+J18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>+I18-SUM(P18:U18)</f>
        <v>0</v>
      </c>
      <c r="W18" s="37">
        <f>SUM(P18:V18)</f>
        <v>0</v>
      </c>
      <c r="X18" s="9" t="str">
        <f>+IF(W18=I18,"ok","ATH")</f>
        <v>ok</v>
      </c>
      <c r="Y18" s="9"/>
      <c r="Z18" s="9"/>
      <c r="AA18" s="9"/>
      <c r="AB18" s="9"/>
      <c r="AC18" s="9"/>
    </row>
    <row r="19" spans="1:29" s="11" customFormat="1" ht="14.25" customHeight="1">
      <c r="A19" s="9"/>
      <c r="B19" s="32"/>
      <c r="C19" s="32"/>
      <c r="D19" s="32"/>
      <c r="E19" s="40">
        <f aca="true" t="shared" si="3" ref="E19:M19">SUM(E14:E18)</f>
        <v>9000000</v>
      </c>
      <c r="F19" s="40">
        <f t="shared" si="3"/>
        <v>0</v>
      </c>
      <c r="G19" s="40">
        <f t="shared" si="3"/>
        <v>1170000</v>
      </c>
      <c r="H19" s="40">
        <f t="shared" si="3"/>
        <v>2969929.8981</v>
      </c>
      <c r="I19" s="40">
        <f t="shared" si="3"/>
        <v>10799929.8981</v>
      </c>
      <c r="J19" s="40">
        <f t="shared" si="3"/>
        <v>1349991.2372625</v>
      </c>
      <c r="K19" s="40">
        <f t="shared" si="3"/>
        <v>0</v>
      </c>
      <c r="L19" s="40">
        <f t="shared" si="3"/>
        <v>50506.62321483334</v>
      </c>
      <c r="M19" s="40">
        <f t="shared" si="3"/>
        <v>0</v>
      </c>
      <c r="N19" s="9"/>
      <c r="O19" s="9"/>
      <c r="P19" s="37"/>
      <c r="Q19" s="37"/>
      <c r="R19" s="37"/>
      <c r="S19" s="37"/>
      <c r="T19" s="37"/>
      <c r="U19" s="37"/>
      <c r="V19" s="37"/>
      <c r="W19" s="37"/>
      <c r="X19" s="9"/>
      <c r="Y19" s="9"/>
      <c r="Z19" s="9"/>
      <c r="AA19" s="9"/>
      <c r="AB19" s="9"/>
      <c r="AC19" s="9"/>
    </row>
    <row r="20" spans="1:29" s="11" customFormat="1" ht="12.75">
      <c r="A20" s="9"/>
      <c r="B20" s="29"/>
      <c r="C20" s="29"/>
      <c r="D20" s="29"/>
      <c r="E20" s="37"/>
      <c r="F20" s="37"/>
      <c r="G20" s="37"/>
      <c r="H20" s="37"/>
      <c r="I20" s="37"/>
      <c r="J20" s="37"/>
      <c r="K20" s="37"/>
      <c r="L20" s="37"/>
      <c r="M20" s="37"/>
      <c r="N20" s="9"/>
      <c r="O20" s="9"/>
      <c r="P20" s="37"/>
      <c r="Q20" s="37"/>
      <c r="R20" s="37"/>
      <c r="S20" s="37"/>
      <c r="T20" s="37"/>
      <c r="U20" s="37"/>
      <c r="V20" s="37"/>
      <c r="W20" s="37"/>
      <c r="X20" s="9"/>
      <c r="Y20" s="9"/>
      <c r="Z20" s="9"/>
      <c r="AA20" s="9"/>
      <c r="AB20" s="9"/>
      <c r="AC20" s="9"/>
    </row>
    <row r="21" spans="1:29" s="11" customFormat="1" ht="13.5" hidden="1" outlineLevel="1">
      <c r="A21" s="15" t="s">
        <v>73</v>
      </c>
      <c r="B21" s="29"/>
      <c r="C21" s="29"/>
      <c r="D21" s="29"/>
      <c r="E21" s="37"/>
      <c r="F21" s="37"/>
      <c r="G21" s="37"/>
      <c r="H21" s="37"/>
      <c r="I21" s="37"/>
      <c r="J21" s="37"/>
      <c r="K21" s="37"/>
      <c r="L21" s="37"/>
      <c r="M21" s="37"/>
      <c r="N21" s="9"/>
      <c r="O21" s="9"/>
      <c r="P21" s="37"/>
      <c r="Q21" s="37"/>
      <c r="R21" s="37"/>
      <c r="S21" s="37"/>
      <c r="T21" s="37"/>
      <c r="U21" s="37"/>
      <c r="V21" s="37"/>
      <c r="W21" s="37"/>
      <c r="X21" s="9"/>
      <c r="Y21" s="9"/>
      <c r="Z21" s="9"/>
      <c r="AA21" s="9"/>
      <c r="AB21" s="9"/>
      <c r="AC21" s="9"/>
    </row>
    <row r="22" spans="1:29" s="11" customFormat="1" ht="3" customHeight="1" hidden="1" outlineLevel="1">
      <c r="A22" s="13" t="s">
        <v>70</v>
      </c>
      <c r="B22" s="29"/>
      <c r="C22" s="30"/>
      <c r="D22" s="29"/>
      <c r="E22" s="37">
        <v>0</v>
      </c>
      <c r="F22" s="37">
        <v>0</v>
      </c>
      <c r="G22" s="37">
        <v>0</v>
      </c>
      <c r="H22" s="37">
        <f>SUM(I22-E22-F22+G22)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9"/>
      <c r="O22" s="9"/>
      <c r="P22" s="37">
        <f>+K22</f>
        <v>0</v>
      </c>
      <c r="Q22" s="37">
        <f>+J22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>+I22-SUM(P22:U22)</f>
        <v>0</v>
      </c>
      <c r="W22" s="37">
        <f>SUM(P22:V22)</f>
        <v>0</v>
      </c>
      <c r="X22" s="9" t="str">
        <f>+IF(W22=I22,"ok","ATH")</f>
        <v>ok</v>
      </c>
      <c r="Y22" s="9"/>
      <c r="Z22" s="9"/>
      <c r="AA22" s="9"/>
      <c r="AB22" s="9"/>
      <c r="AC22" s="9"/>
    </row>
    <row r="23" spans="1:29" s="11" customFormat="1" ht="12.75" hidden="1" outlineLevel="1">
      <c r="A23" s="13" t="s">
        <v>70</v>
      </c>
      <c r="B23" s="29"/>
      <c r="C23" s="31"/>
      <c r="D23" s="29"/>
      <c r="E23" s="37">
        <v>0</v>
      </c>
      <c r="F23" s="37">
        <v>0</v>
      </c>
      <c r="G23" s="37">
        <v>0</v>
      </c>
      <c r="H23" s="37">
        <f>SUM(I23-E23-F23+G23)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9"/>
      <c r="O23" s="9"/>
      <c r="P23" s="37">
        <f>+K23</f>
        <v>0</v>
      </c>
      <c r="Q23" s="37">
        <f>+J23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>+I23-SUM(P23:U23)</f>
        <v>0</v>
      </c>
      <c r="W23" s="37">
        <f>SUM(P23:V23)</f>
        <v>0</v>
      </c>
      <c r="X23" s="9" t="str">
        <f>+IF(W23=I23,"ok","ATH")</f>
        <v>ok</v>
      </c>
      <c r="Y23" s="9"/>
      <c r="Z23" s="9"/>
      <c r="AA23" s="9"/>
      <c r="AB23" s="9"/>
      <c r="AC23" s="9"/>
    </row>
    <row r="24" spans="1:29" s="11" customFormat="1" ht="12.75" hidden="1" outlineLevel="1">
      <c r="A24" s="13" t="s">
        <v>70</v>
      </c>
      <c r="B24" s="29"/>
      <c r="C24" s="31"/>
      <c r="D24" s="29"/>
      <c r="E24" s="37">
        <v>0</v>
      </c>
      <c r="F24" s="37">
        <v>0</v>
      </c>
      <c r="G24" s="37">
        <v>0</v>
      </c>
      <c r="H24" s="37">
        <f>SUM(I24-E24-F24+G24)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9"/>
      <c r="O24" s="9"/>
      <c r="P24" s="37">
        <f>+K24</f>
        <v>0</v>
      </c>
      <c r="Q24" s="37">
        <f>+J24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>+I24-SUM(P24:U24)</f>
        <v>0</v>
      </c>
      <c r="W24" s="37">
        <f>SUM(P24:V24)</f>
        <v>0</v>
      </c>
      <c r="X24" s="9" t="str">
        <f>+IF(W24=I24,"ok","ATH")</f>
        <v>ok</v>
      </c>
      <c r="Y24" s="9"/>
      <c r="Z24" s="9"/>
      <c r="AA24" s="9"/>
      <c r="AB24" s="9"/>
      <c r="AC24" s="9"/>
    </row>
    <row r="25" spans="1:29" s="11" customFormat="1" ht="12.75" hidden="1" outlineLevel="1">
      <c r="A25" s="13" t="s">
        <v>70</v>
      </c>
      <c r="B25" s="29"/>
      <c r="C25" s="31"/>
      <c r="D25" s="29"/>
      <c r="E25" s="37">
        <v>0</v>
      </c>
      <c r="F25" s="37">
        <v>0</v>
      </c>
      <c r="G25" s="37">
        <v>0</v>
      </c>
      <c r="H25" s="37">
        <f>SUM(I25-E25-F25+G25)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9"/>
      <c r="O25" s="9"/>
      <c r="P25" s="37">
        <f>+K25</f>
        <v>0</v>
      </c>
      <c r="Q25" s="37">
        <f>+J25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>+I25-SUM(P25:U25)</f>
        <v>0</v>
      </c>
      <c r="W25" s="37">
        <f>SUM(P25:V25)</f>
        <v>0</v>
      </c>
      <c r="X25" s="9" t="str">
        <f>+IF(W25=I25,"ok","ATH")</f>
        <v>ok</v>
      </c>
      <c r="Y25" s="9"/>
      <c r="Z25" s="9"/>
      <c r="AA25" s="9"/>
      <c r="AB25" s="9"/>
      <c r="AC25" s="9"/>
    </row>
    <row r="26" spans="1:29" s="11" customFormat="1" ht="3" customHeight="1" hidden="1" outlineLevel="1">
      <c r="A26" s="13" t="s">
        <v>70</v>
      </c>
      <c r="B26" s="29"/>
      <c r="C26" s="30"/>
      <c r="D26" s="29"/>
      <c r="E26" s="37">
        <v>0</v>
      </c>
      <c r="F26" s="37">
        <v>0</v>
      </c>
      <c r="G26" s="37">
        <v>0</v>
      </c>
      <c r="H26" s="37">
        <f>SUM(I26-E26-F26+G26)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9"/>
      <c r="O26" s="9"/>
      <c r="P26" s="37">
        <f>+K26</f>
        <v>0</v>
      </c>
      <c r="Q26" s="37">
        <f>+J26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>+I26-SUM(P26:U26)</f>
        <v>0</v>
      </c>
      <c r="W26" s="37">
        <f>SUM(P26:V26)</f>
        <v>0</v>
      </c>
      <c r="X26" s="9" t="str">
        <f>+IF(W26=I26,"ok","ATH")</f>
        <v>ok</v>
      </c>
      <c r="Y26" s="9"/>
      <c r="Z26" s="9"/>
      <c r="AA26" s="9"/>
      <c r="AB26" s="9"/>
      <c r="AC26" s="9"/>
    </row>
    <row r="27" spans="1:29" s="11" customFormat="1" ht="14.25" customHeight="1" hidden="1" outlineLevel="1">
      <c r="A27" s="9"/>
      <c r="B27" s="32"/>
      <c r="C27" s="32"/>
      <c r="D27" s="32"/>
      <c r="E27" s="40">
        <f aca="true" t="shared" si="4" ref="E27:M27">SUM(E22:E26)</f>
        <v>0</v>
      </c>
      <c r="F27" s="40">
        <f t="shared" si="4"/>
        <v>0</v>
      </c>
      <c r="G27" s="40">
        <f t="shared" si="4"/>
        <v>0</v>
      </c>
      <c r="H27" s="40">
        <f t="shared" si="4"/>
        <v>0</v>
      </c>
      <c r="I27" s="40">
        <f t="shared" si="4"/>
        <v>0</v>
      </c>
      <c r="J27" s="40">
        <f t="shared" si="4"/>
        <v>0</v>
      </c>
      <c r="K27" s="40">
        <f t="shared" si="4"/>
        <v>0</v>
      </c>
      <c r="L27" s="40">
        <f t="shared" si="4"/>
        <v>0</v>
      </c>
      <c r="M27" s="40">
        <f t="shared" si="4"/>
        <v>0</v>
      </c>
      <c r="N27" s="9"/>
      <c r="O27" s="9"/>
      <c r="P27" s="37"/>
      <c r="Q27" s="37"/>
      <c r="R27" s="37"/>
      <c r="S27" s="37"/>
      <c r="T27" s="37"/>
      <c r="U27" s="37"/>
      <c r="V27" s="37"/>
      <c r="W27" s="37"/>
      <c r="X27" s="9"/>
      <c r="Y27" s="9"/>
      <c r="Z27" s="9"/>
      <c r="AA27" s="9"/>
      <c r="AB27" s="9"/>
      <c r="AC27" s="9"/>
    </row>
    <row r="28" spans="1:29" s="11" customFormat="1" ht="12.75" hidden="1" outlineLevel="1">
      <c r="A28" s="9"/>
      <c r="B28" s="29"/>
      <c r="C28" s="29"/>
      <c r="D28" s="29"/>
      <c r="E28" s="37"/>
      <c r="F28" s="37"/>
      <c r="G28" s="37"/>
      <c r="H28" s="37"/>
      <c r="I28" s="37"/>
      <c r="J28" s="37"/>
      <c r="K28" s="37"/>
      <c r="L28" s="37"/>
      <c r="M28" s="37"/>
      <c r="N28" s="9"/>
      <c r="O28" s="9"/>
      <c r="P28" s="37"/>
      <c r="Q28" s="37"/>
      <c r="R28" s="37"/>
      <c r="S28" s="37"/>
      <c r="T28" s="37"/>
      <c r="U28" s="37"/>
      <c r="V28" s="37"/>
      <c r="W28" s="37"/>
      <c r="X28" s="9"/>
      <c r="Y28" s="9"/>
      <c r="Z28" s="9"/>
      <c r="AA28" s="9"/>
      <c r="AB28" s="9"/>
      <c r="AC28" s="9"/>
    </row>
    <row r="29" spans="1:29" s="11" customFormat="1" ht="13.5" hidden="1" outlineLevel="1">
      <c r="A29" s="15" t="s">
        <v>74</v>
      </c>
      <c r="B29" s="29"/>
      <c r="C29" s="29"/>
      <c r="D29" s="29"/>
      <c r="E29" s="37"/>
      <c r="F29" s="37"/>
      <c r="G29" s="37"/>
      <c r="H29" s="37"/>
      <c r="I29" s="37"/>
      <c r="J29" s="37"/>
      <c r="K29" s="37"/>
      <c r="L29" s="37"/>
      <c r="M29" s="37"/>
      <c r="N29" s="9"/>
      <c r="O29" s="9"/>
      <c r="P29" s="37"/>
      <c r="Q29" s="37"/>
      <c r="R29" s="37"/>
      <c r="S29" s="37"/>
      <c r="T29" s="37"/>
      <c r="U29" s="37"/>
      <c r="V29" s="37"/>
      <c r="W29" s="37"/>
      <c r="X29" s="9"/>
      <c r="Y29" s="9"/>
      <c r="Z29" s="9"/>
      <c r="AA29" s="9"/>
      <c r="AB29" s="9"/>
      <c r="AC29" s="9"/>
    </row>
    <row r="30" spans="1:29" s="11" customFormat="1" ht="3" customHeight="1" hidden="1" outlineLevel="1">
      <c r="A30" s="13" t="s">
        <v>70</v>
      </c>
      <c r="B30" s="29"/>
      <c r="C30" s="30"/>
      <c r="D30" s="29"/>
      <c r="E30" s="37">
        <v>0</v>
      </c>
      <c r="F30" s="37">
        <v>0</v>
      </c>
      <c r="G30" s="37">
        <v>0</v>
      </c>
      <c r="H30" s="37">
        <f aca="true" t="shared" si="5" ref="H30:H36">SUM(I30-E30-F30+G30)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9"/>
      <c r="O30" s="9"/>
      <c r="P30" s="37">
        <f aca="true" t="shared" si="6" ref="P30:P36">+K30</f>
        <v>0</v>
      </c>
      <c r="Q30" s="37">
        <f aca="true" t="shared" si="7" ref="Q30:Q36">+J30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aca="true" t="shared" si="8" ref="V30:V36">+I30-SUM(P30:U30)</f>
        <v>0</v>
      </c>
      <c r="W30" s="37">
        <f aca="true" t="shared" si="9" ref="W30:W36">SUM(P30:V30)</f>
        <v>0</v>
      </c>
      <c r="X30" s="9" t="str">
        <f aca="true" t="shared" si="10" ref="X30:X36">+IF(W30=I30,"ok","ATH")</f>
        <v>ok</v>
      </c>
      <c r="Y30" s="9"/>
      <c r="Z30" s="9"/>
      <c r="AA30" s="9"/>
      <c r="AB30" s="9"/>
      <c r="AC30" s="9"/>
    </row>
    <row r="31" spans="1:29" s="11" customFormat="1" ht="12.75" hidden="1" outlineLevel="1">
      <c r="A31" s="13" t="s">
        <v>70</v>
      </c>
      <c r="B31" s="29"/>
      <c r="C31" s="31"/>
      <c r="D31" s="29"/>
      <c r="E31" s="37">
        <v>0</v>
      </c>
      <c r="F31" s="37">
        <v>0</v>
      </c>
      <c r="G31" s="37">
        <v>0</v>
      </c>
      <c r="H31" s="37">
        <f t="shared" si="5"/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9"/>
      <c r="O31" s="9"/>
      <c r="P31" s="37">
        <f t="shared" si="6"/>
        <v>0</v>
      </c>
      <c r="Q31" s="37">
        <f t="shared" si="7"/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8"/>
        <v>0</v>
      </c>
      <c r="W31" s="37">
        <f t="shared" si="9"/>
        <v>0</v>
      </c>
      <c r="X31" s="9" t="str">
        <f t="shared" si="10"/>
        <v>ok</v>
      </c>
      <c r="Y31" s="9"/>
      <c r="Z31" s="9"/>
      <c r="AA31" s="9"/>
      <c r="AB31" s="9"/>
      <c r="AC31" s="9"/>
    </row>
    <row r="32" spans="1:29" s="11" customFormat="1" ht="12.75" hidden="1" outlineLevel="1">
      <c r="A32" s="13" t="s">
        <v>70</v>
      </c>
      <c r="B32" s="29"/>
      <c r="C32" s="31"/>
      <c r="D32" s="29"/>
      <c r="E32" s="37">
        <v>0</v>
      </c>
      <c r="F32" s="37">
        <v>0</v>
      </c>
      <c r="G32" s="37">
        <v>0</v>
      </c>
      <c r="H32" s="37">
        <f t="shared" si="5"/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9"/>
      <c r="O32" s="9"/>
      <c r="P32" s="37">
        <f t="shared" si="6"/>
        <v>0</v>
      </c>
      <c r="Q32" s="37">
        <f t="shared" si="7"/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8"/>
        <v>0</v>
      </c>
      <c r="W32" s="37">
        <f t="shared" si="9"/>
        <v>0</v>
      </c>
      <c r="X32" s="9" t="str">
        <f t="shared" si="10"/>
        <v>ok</v>
      </c>
      <c r="Y32" s="9"/>
      <c r="Z32" s="9"/>
      <c r="AA32" s="9"/>
      <c r="AB32" s="9"/>
      <c r="AC32" s="9"/>
    </row>
    <row r="33" spans="1:29" s="11" customFormat="1" ht="12.75" hidden="1" outlineLevel="1">
      <c r="A33" s="13" t="s">
        <v>70</v>
      </c>
      <c r="B33" s="29"/>
      <c r="C33" s="31"/>
      <c r="D33" s="29"/>
      <c r="E33" s="37">
        <v>0</v>
      </c>
      <c r="F33" s="37">
        <v>0</v>
      </c>
      <c r="G33" s="37">
        <v>0</v>
      </c>
      <c r="H33" s="37">
        <f t="shared" si="5"/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9"/>
      <c r="O33" s="9"/>
      <c r="P33" s="37">
        <f t="shared" si="6"/>
        <v>0</v>
      </c>
      <c r="Q33" s="37">
        <f t="shared" si="7"/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8"/>
        <v>0</v>
      </c>
      <c r="W33" s="37">
        <f t="shared" si="9"/>
        <v>0</v>
      </c>
      <c r="X33" s="9" t="str">
        <f t="shared" si="10"/>
        <v>ok</v>
      </c>
      <c r="Y33" s="9"/>
      <c r="Z33" s="9"/>
      <c r="AA33" s="9"/>
      <c r="AB33" s="9"/>
      <c r="AC33" s="9"/>
    </row>
    <row r="34" spans="1:29" s="11" customFormat="1" ht="12.75" hidden="1" outlineLevel="1">
      <c r="A34" s="13" t="s">
        <v>70</v>
      </c>
      <c r="B34" s="29"/>
      <c r="C34" s="31"/>
      <c r="D34" s="29"/>
      <c r="E34" s="37">
        <v>0</v>
      </c>
      <c r="F34" s="37">
        <v>0</v>
      </c>
      <c r="G34" s="37">
        <v>0</v>
      </c>
      <c r="H34" s="37">
        <f t="shared" si="5"/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9"/>
      <c r="O34" s="9"/>
      <c r="P34" s="37">
        <f t="shared" si="6"/>
        <v>0</v>
      </c>
      <c r="Q34" s="37">
        <f t="shared" si="7"/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8"/>
        <v>0</v>
      </c>
      <c r="W34" s="37">
        <f t="shared" si="9"/>
        <v>0</v>
      </c>
      <c r="X34" s="9" t="str">
        <f t="shared" si="10"/>
        <v>ok</v>
      </c>
      <c r="Y34" s="9"/>
      <c r="Z34" s="9"/>
      <c r="AA34" s="9"/>
      <c r="AB34" s="9"/>
      <c r="AC34" s="9"/>
    </row>
    <row r="35" spans="1:29" s="11" customFormat="1" ht="12.75" hidden="1" outlineLevel="1">
      <c r="A35" s="13" t="s">
        <v>70</v>
      </c>
      <c r="B35" s="29"/>
      <c r="C35" s="31"/>
      <c r="D35" s="29"/>
      <c r="E35" s="37">
        <v>0</v>
      </c>
      <c r="F35" s="37">
        <v>0</v>
      </c>
      <c r="G35" s="37">
        <v>0</v>
      </c>
      <c r="H35" s="37">
        <f t="shared" si="5"/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9"/>
      <c r="O35" s="9"/>
      <c r="P35" s="37">
        <f t="shared" si="6"/>
        <v>0</v>
      </c>
      <c r="Q35" s="37">
        <f t="shared" si="7"/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8"/>
        <v>0</v>
      </c>
      <c r="W35" s="37">
        <f t="shared" si="9"/>
        <v>0</v>
      </c>
      <c r="X35" s="9" t="str">
        <f t="shared" si="10"/>
        <v>ok</v>
      </c>
      <c r="Y35" s="9"/>
      <c r="Z35" s="9"/>
      <c r="AA35" s="9"/>
      <c r="AB35" s="9"/>
      <c r="AC35" s="9"/>
    </row>
    <row r="36" spans="1:29" s="11" customFormat="1" ht="3" customHeight="1" hidden="1" outlineLevel="1">
      <c r="A36" s="13" t="s">
        <v>70</v>
      </c>
      <c r="B36" s="29"/>
      <c r="C36" s="31"/>
      <c r="D36" s="29"/>
      <c r="E36" s="42">
        <v>0</v>
      </c>
      <c r="F36" s="42">
        <v>0</v>
      </c>
      <c r="G36" s="42">
        <v>0</v>
      </c>
      <c r="H36" s="42">
        <f t="shared" si="5"/>
        <v>0</v>
      </c>
      <c r="I36" s="42">
        <v>0</v>
      </c>
      <c r="J36" s="42">
        <f>+I36</f>
        <v>0</v>
      </c>
      <c r="K36" s="42">
        <v>0</v>
      </c>
      <c r="L36" s="42">
        <v>0</v>
      </c>
      <c r="M36" s="42">
        <v>0</v>
      </c>
      <c r="N36" s="9"/>
      <c r="O36" s="9"/>
      <c r="P36" s="37">
        <f t="shared" si="6"/>
        <v>0</v>
      </c>
      <c r="Q36" s="37">
        <f t="shared" si="7"/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8"/>
        <v>0</v>
      </c>
      <c r="W36" s="37">
        <f t="shared" si="9"/>
        <v>0</v>
      </c>
      <c r="X36" s="9" t="str">
        <f t="shared" si="10"/>
        <v>ok</v>
      </c>
      <c r="Y36" s="9"/>
      <c r="Z36" s="9"/>
      <c r="AA36" s="9"/>
      <c r="AB36" s="9"/>
      <c r="AC36" s="9"/>
    </row>
    <row r="37" spans="1:29" s="11" customFormat="1" ht="14.25" customHeight="1" hidden="1" outlineLevel="1">
      <c r="A37" s="9"/>
      <c r="B37" s="32"/>
      <c r="C37" s="32"/>
      <c r="D37" s="32"/>
      <c r="E37" s="41">
        <f aca="true" t="shared" si="11" ref="E37:M37">SUM(E29:E36)</f>
        <v>0</v>
      </c>
      <c r="F37" s="41">
        <f t="shared" si="11"/>
        <v>0</v>
      </c>
      <c r="G37" s="41">
        <f t="shared" si="11"/>
        <v>0</v>
      </c>
      <c r="H37" s="41">
        <f t="shared" si="11"/>
        <v>0</v>
      </c>
      <c r="I37" s="41">
        <f t="shared" si="11"/>
        <v>0</v>
      </c>
      <c r="J37" s="41">
        <f t="shared" si="11"/>
        <v>0</v>
      </c>
      <c r="K37" s="41">
        <f t="shared" si="11"/>
        <v>0</v>
      </c>
      <c r="L37" s="41">
        <f t="shared" si="11"/>
        <v>0</v>
      </c>
      <c r="M37" s="41">
        <f t="shared" si="11"/>
        <v>0</v>
      </c>
      <c r="N37" s="9"/>
      <c r="O37" s="9"/>
      <c r="P37" s="37"/>
      <c r="Q37" s="37"/>
      <c r="R37" s="37"/>
      <c r="S37" s="37"/>
      <c r="T37" s="37"/>
      <c r="U37" s="37"/>
      <c r="V37" s="37"/>
      <c r="W37" s="37"/>
      <c r="X37" s="9"/>
      <c r="Y37" s="9"/>
      <c r="Z37" s="9"/>
      <c r="AA37" s="9"/>
      <c r="AB37" s="9"/>
      <c r="AC37" s="9"/>
    </row>
    <row r="38" spans="1:29" s="11" customFormat="1" ht="12.75" hidden="1" outlineLevel="1">
      <c r="A38" s="9"/>
      <c r="B38" s="29"/>
      <c r="C38" s="29"/>
      <c r="D38" s="29"/>
      <c r="E38" s="37"/>
      <c r="F38" s="37"/>
      <c r="G38" s="37"/>
      <c r="H38" s="37"/>
      <c r="I38" s="37"/>
      <c r="J38" s="37"/>
      <c r="K38" s="37"/>
      <c r="L38" s="37"/>
      <c r="M38" s="37"/>
      <c r="N38" s="9"/>
      <c r="O38" s="9"/>
      <c r="P38" s="37"/>
      <c r="Q38" s="37"/>
      <c r="R38" s="37"/>
      <c r="S38" s="37"/>
      <c r="T38" s="37"/>
      <c r="U38" s="37"/>
      <c r="V38" s="37"/>
      <c r="W38" s="37"/>
      <c r="X38" s="9"/>
      <c r="Y38" s="9"/>
      <c r="Z38" s="9"/>
      <c r="AA38" s="9"/>
      <c r="AB38" s="9"/>
      <c r="AC38" s="9"/>
    </row>
    <row r="39" spans="1:29" s="11" customFormat="1" ht="13.5" hidden="1" outlineLevel="1">
      <c r="A39" s="15" t="s">
        <v>26</v>
      </c>
      <c r="B39" s="5"/>
      <c r="C39" s="5"/>
      <c r="D39" s="5"/>
      <c r="E39" s="41">
        <v>0</v>
      </c>
      <c r="F39" s="41">
        <v>0</v>
      </c>
      <c r="G39" s="41">
        <v>0</v>
      </c>
      <c r="H39" s="37">
        <f>SUM(I39-E39-F39+G39)</f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9"/>
      <c r="O39" s="9"/>
      <c r="P39" s="42">
        <f>+K39</f>
        <v>0</v>
      </c>
      <c r="Q39" s="42">
        <f>+J39</f>
        <v>0</v>
      </c>
      <c r="R39" s="42">
        <v>0</v>
      </c>
      <c r="S39" s="42">
        <v>0</v>
      </c>
      <c r="T39" s="42">
        <v>0</v>
      </c>
      <c r="U39" s="42">
        <v>0</v>
      </c>
      <c r="V39" s="42">
        <f>+I39-SUM(P39:U39)</f>
        <v>0</v>
      </c>
      <c r="W39" s="42">
        <f>SUM(P39:V39)</f>
        <v>0</v>
      </c>
      <c r="X39" s="9" t="str">
        <f>+IF(W39=I39,"ok","ATH")</f>
        <v>ok</v>
      </c>
      <c r="Y39" s="9"/>
      <c r="Z39" s="9"/>
      <c r="AA39" s="9"/>
      <c r="AB39" s="9"/>
      <c r="AC39" s="9"/>
    </row>
    <row r="40" spans="1:29" s="11" customFormat="1" ht="24.75" customHeight="1" collapsed="1" thickBot="1">
      <c r="A40" s="16" t="s">
        <v>21</v>
      </c>
      <c r="B40" s="5"/>
      <c r="C40" s="5"/>
      <c r="D40" s="5"/>
      <c r="E40" s="43">
        <f aca="true" t="shared" si="12" ref="E40:M40">E11+E19+E27+E37+E39</f>
        <v>14549536</v>
      </c>
      <c r="F40" s="43">
        <f t="shared" si="12"/>
        <v>7000000</v>
      </c>
      <c r="G40" s="43">
        <f t="shared" si="12"/>
        <v>3272201.5889221043</v>
      </c>
      <c r="H40" s="43">
        <f t="shared" si="12"/>
        <v>3779119.3696323684</v>
      </c>
      <c r="I40" s="43">
        <f t="shared" si="12"/>
        <v>22056453.780710265</v>
      </c>
      <c r="J40" s="43">
        <f t="shared" si="12"/>
        <v>3515230.4052681657</v>
      </c>
      <c r="K40" s="43">
        <f t="shared" si="12"/>
        <v>0</v>
      </c>
      <c r="L40" s="43">
        <f t="shared" si="12"/>
        <v>66820.47234233326</v>
      </c>
      <c r="M40" s="43">
        <f t="shared" si="12"/>
        <v>0</v>
      </c>
      <c r="N40" s="2"/>
      <c r="O40" s="9"/>
      <c r="P40" s="43">
        <f aca="true" t="shared" si="13" ref="P40:W40">SUM(P6:P39)</f>
        <v>0</v>
      </c>
      <c r="Q40" s="43">
        <f t="shared" si="13"/>
        <v>3515230.4052681657</v>
      </c>
      <c r="R40" s="43">
        <f t="shared" si="13"/>
        <v>3515230.4052681657</v>
      </c>
      <c r="S40" s="43">
        <f t="shared" si="13"/>
        <v>3515230.4052681657</v>
      </c>
      <c r="T40" s="43">
        <f t="shared" si="13"/>
        <v>3515230.4052681657</v>
      </c>
      <c r="U40" s="43">
        <f t="shared" si="13"/>
        <v>2876053.0628952845</v>
      </c>
      <c r="V40" s="43">
        <f t="shared" si="13"/>
        <v>5119479.096742317</v>
      </c>
      <c r="W40" s="43">
        <f t="shared" si="13"/>
        <v>22056453.780710265</v>
      </c>
      <c r="X40" s="9"/>
      <c r="Y40" s="9"/>
      <c r="Z40" s="9"/>
      <c r="AA40" s="9"/>
      <c r="AB40" s="9"/>
      <c r="AC40" s="9"/>
    </row>
    <row r="41" ht="13.5" thickTop="1"/>
    <row r="43" ht="12.75">
      <c r="G43" s="58">
        <v>206.5</v>
      </c>
    </row>
    <row r="44" spans="5:9" ht="12.75">
      <c r="E44" s="54">
        <v>70833</v>
      </c>
      <c r="F44" s="55">
        <v>248.9</v>
      </c>
      <c r="G44" s="37">
        <f aca="true" t="shared" si="14" ref="G44:G55">F44*E44/KBBanki</f>
        <v>85376.91864406779</v>
      </c>
      <c r="I44" s="37" t="s">
        <v>90</v>
      </c>
    </row>
    <row r="45" spans="5:10" ht="12.75">
      <c r="E45" s="54">
        <v>70833</v>
      </c>
      <c r="F45" s="56">
        <v>249.7</v>
      </c>
      <c r="G45" s="37">
        <f t="shared" si="14"/>
        <v>85651.33220338981</v>
      </c>
      <c r="I45" s="37">
        <v>53</v>
      </c>
      <c r="J45" s="37" t="s">
        <v>93</v>
      </c>
    </row>
    <row r="46" spans="5:10" ht="12.75">
      <c r="E46" s="54">
        <v>70833</v>
      </c>
      <c r="F46" s="56">
        <v>249.5</v>
      </c>
      <c r="G46" s="37">
        <f t="shared" si="14"/>
        <v>85582.72881355933</v>
      </c>
      <c r="I46" s="37">
        <f>I45*70833</f>
        <v>3754149</v>
      </c>
      <c r="J46" s="37" t="s">
        <v>94</v>
      </c>
    </row>
    <row r="47" spans="1:10" ht="12.75">
      <c r="A47" s="17"/>
      <c r="B47" s="18"/>
      <c r="D47" s="9"/>
      <c r="E47" s="54">
        <v>70833</v>
      </c>
      <c r="F47" s="56">
        <v>252.3</v>
      </c>
      <c r="G47" s="37">
        <f t="shared" si="14"/>
        <v>86543.17627118646</v>
      </c>
      <c r="I47" s="37">
        <f>I46/KBBanki*266.2</f>
        <v>4839488.928813559</v>
      </c>
      <c r="J47" s="37" t="s">
        <v>95</v>
      </c>
    </row>
    <row r="48" spans="1:7" ht="12.75">
      <c r="A48" s="17"/>
      <c r="B48" s="18"/>
      <c r="D48" s="9"/>
      <c r="E48" s="54">
        <v>70833</v>
      </c>
      <c r="F48" s="56">
        <v>255.2</v>
      </c>
      <c r="G48" s="37">
        <f t="shared" si="14"/>
        <v>87537.9254237288</v>
      </c>
    </row>
    <row r="49" spans="1:7" ht="12.75">
      <c r="A49" s="17"/>
      <c r="B49" s="18"/>
      <c r="D49" s="9"/>
      <c r="E49" s="54">
        <v>70833</v>
      </c>
      <c r="F49" s="56">
        <v>258.9</v>
      </c>
      <c r="G49" s="37">
        <f t="shared" si="14"/>
        <v>88807.08813559322</v>
      </c>
    </row>
    <row r="50" spans="4:7" ht="12.75">
      <c r="D50" s="9"/>
      <c r="E50" s="54">
        <v>70833</v>
      </c>
      <c r="F50" s="56">
        <v>261.9</v>
      </c>
      <c r="G50" s="37">
        <f t="shared" si="14"/>
        <v>89836.13898305084</v>
      </c>
    </row>
    <row r="51" spans="4:7" ht="12.75">
      <c r="D51" s="9"/>
      <c r="E51" s="54">
        <v>70833</v>
      </c>
      <c r="F51" s="56">
        <v>263.1</v>
      </c>
      <c r="G51" s="37">
        <f t="shared" si="14"/>
        <v>90247.7593220339</v>
      </c>
    </row>
    <row r="52" spans="4:7" ht="12.75">
      <c r="D52" s="9"/>
      <c r="E52" s="54">
        <v>70833</v>
      </c>
      <c r="F52" s="56">
        <v>264</v>
      </c>
      <c r="G52" s="37">
        <f t="shared" si="14"/>
        <v>90556.47457627118</v>
      </c>
    </row>
    <row r="53" spans="4:7" ht="12.75">
      <c r="D53" s="9"/>
      <c r="E53" s="54">
        <v>70833</v>
      </c>
      <c r="F53" s="56">
        <v>265.6</v>
      </c>
      <c r="G53" s="37">
        <f t="shared" si="14"/>
        <v>91105.30169491525</v>
      </c>
    </row>
    <row r="54" spans="4:7" ht="12.75">
      <c r="D54" s="9"/>
      <c r="E54" s="54">
        <v>70833</v>
      </c>
      <c r="F54" s="56">
        <v>266.2</v>
      </c>
      <c r="G54" s="37">
        <f t="shared" si="14"/>
        <v>91311.11186440678</v>
      </c>
    </row>
    <row r="55" spans="4:7" ht="13.5" thickBot="1">
      <c r="D55" s="9"/>
      <c r="E55" s="54">
        <v>70833</v>
      </c>
      <c r="F55" s="57">
        <v>266.1</v>
      </c>
      <c r="G55" s="37">
        <f t="shared" si="14"/>
        <v>91276.81016949152</v>
      </c>
    </row>
    <row r="56" spans="4:7" ht="12.75">
      <c r="D56" s="9"/>
      <c r="E56" s="54">
        <f>SUM(E44:E55)</f>
        <v>849996</v>
      </c>
      <c r="F56" s="54"/>
      <c r="G56" s="37">
        <f>SUM(G44:G55)</f>
        <v>1063832.7661016947</v>
      </c>
    </row>
    <row r="57" spans="4:6" ht="12.75">
      <c r="D57" s="9"/>
      <c r="E57" s="54"/>
      <c r="F57" s="54"/>
    </row>
    <row r="58" spans="4:6" ht="12.75">
      <c r="D58" s="9"/>
      <c r="E58" s="54"/>
      <c r="F58" s="54"/>
    </row>
    <row r="59" spans="4:10" ht="12.75">
      <c r="D59" s="9"/>
      <c r="E59" s="54">
        <f>7000000/(7*12)</f>
        <v>83333.33333333333</v>
      </c>
      <c r="F59" s="55">
        <v>248.9</v>
      </c>
      <c r="G59" s="37">
        <f>E59</f>
        <v>83333.33333333333</v>
      </c>
      <c r="I59" s="37">
        <f>+(12*7)-12</f>
        <v>72</v>
      </c>
      <c r="J59" s="37" t="s">
        <v>93</v>
      </c>
    </row>
    <row r="60" spans="4:10" ht="12.75">
      <c r="D60" s="9"/>
      <c r="E60" s="54">
        <f aca="true" t="shared" si="15" ref="E60:E70">7000000/(7*12)</f>
        <v>83333.33333333333</v>
      </c>
      <c r="F60" s="56">
        <v>249.7</v>
      </c>
      <c r="G60" s="37">
        <f aca="true" t="shared" si="16" ref="G60:G70">E60*F60/Glitnir</f>
        <v>83601.17851881612</v>
      </c>
      <c r="I60" s="37">
        <f>I59*E59</f>
        <v>6000000</v>
      </c>
      <c r="J60" s="37" t="s">
        <v>94</v>
      </c>
    </row>
    <row r="61" spans="5:10" ht="12.75">
      <c r="E61" s="54">
        <f t="shared" si="15"/>
        <v>83333.33333333333</v>
      </c>
      <c r="F61" s="56">
        <v>249.5</v>
      </c>
      <c r="G61" s="37">
        <f t="shared" si="16"/>
        <v>83534.21722244541</v>
      </c>
      <c r="I61" s="37">
        <f>I60*266.2/Glitnir</f>
        <v>6417034.953796705</v>
      </c>
      <c r="J61" s="37" t="s">
        <v>95</v>
      </c>
    </row>
    <row r="62" spans="5:7" ht="12.75">
      <c r="E62" s="54">
        <f t="shared" si="15"/>
        <v>83333.33333333333</v>
      </c>
      <c r="F62" s="56">
        <v>252.3</v>
      </c>
      <c r="G62" s="37">
        <f t="shared" si="16"/>
        <v>84471.6753716352</v>
      </c>
    </row>
    <row r="63" spans="5:7" ht="12.75">
      <c r="E63" s="54">
        <f t="shared" si="15"/>
        <v>83333.33333333333</v>
      </c>
      <c r="F63" s="56">
        <v>255.2</v>
      </c>
      <c r="G63" s="37">
        <f t="shared" si="16"/>
        <v>85442.6141690103</v>
      </c>
    </row>
    <row r="64" spans="5:7" ht="12.75">
      <c r="E64" s="54">
        <f t="shared" si="15"/>
        <v>83333.33333333333</v>
      </c>
      <c r="F64" s="56">
        <v>258.9</v>
      </c>
      <c r="G64" s="37">
        <f t="shared" si="16"/>
        <v>86681.3981518682</v>
      </c>
    </row>
    <row r="65" spans="5:7" ht="12.75">
      <c r="E65" s="54">
        <f t="shared" si="15"/>
        <v>83333.33333333333</v>
      </c>
      <c r="F65" s="56">
        <v>261.9</v>
      </c>
      <c r="G65" s="37">
        <f t="shared" si="16"/>
        <v>87685.81759742867</v>
      </c>
    </row>
    <row r="66" spans="5:7" ht="12.75">
      <c r="E66" s="54">
        <f t="shared" si="15"/>
        <v>83333.33333333333</v>
      </c>
      <c r="F66" s="56">
        <v>263.1</v>
      </c>
      <c r="G66" s="37">
        <f t="shared" si="16"/>
        <v>88087.58537565287</v>
      </c>
    </row>
    <row r="67" spans="5:7" ht="12.75">
      <c r="E67" s="54">
        <f t="shared" si="15"/>
        <v>83333.33333333333</v>
      </c>
      <c r="F67" s="56">
        <v>264</v>
      </c>
      <c r="G67" s="37">
        <f t="shared" si="16"/>
        <v>88388.91120932101</v>
      </c>
    </row>
    <row r="68" spans="5:7" ht="12.75">
      <c r="E68" s="54">
        <f t="shared" si="15"/>
        <v>83333.33333333333</v>
      </c>
      <c r="F68" s="56">
        <v>265.6</v>
      </c>
      <c r="G68" s="37">
        <f t="shared" si="16"/>
        <v>88924.60158028659</v>
      </c>
    </row>
    <row r="69" spans="5:7" ht="12.75">
      <c r="E69" s="54">
        <f t="shared" si="15"/>
        <v>83333.33333333333</v>
      </c>
      <c r="F69" s="56">
        <v>266.2</v>
      </c>
      <c r="G69" s="37">
        <f t="shared" si="16"/>
        <v>89125.48546939869</v>
      </c>
    </row>
    <row r="70" spans="5:7" ht="13.5" thickBot="1">
      <c r="E70" s="54">
        <f t="shared" si="15"/>
        <v>83333.33333333333</v>
      </c>
      <c r="F70" s="57">
        <v>266.1</v>
      </c>
      <c r="G70" s="37">
        <f t="shared" si="16"/>
        <v>89092.00482121334</v>
      </c>
    </row>
    <row r="71" spans="5:7" ht="12.75">
      <c r="E71" s="37">
        <f>SUM(E59:E70)</f>
        <v>1000000.0000000001</v>
      </c>
      <c r="G71" s="37">
        <f>SUM(G59:G70)</f>
        <v>1038368.8228204097</v>
      </c>
    </row>
  </sheetData>
  <sheetProtection/>
  <printOptions horizontalCentered="1"/>
  <pageMargins left="0.99" right="1" top="1.062992125984252" bottom="0.9448818897637796" header="0.3937007874015748" footer="0.6692913385826772"/>
  <pageSetup fitToWidth="2" fitToHeight="1" horizontalDpi="600" verticalDpi="600" orientation="landscape" paperSize="9" scale="71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60"/>
  <sheetViews>
    <sheetView showGridLines="0" zoomScalePageLayoutView="0" workbookViewId="0" topLeftCell="A1">
      <selection activeCell="A15" sqref="A15:IV15"/>
    </sheetView>
  </sheetViews>
  <sheetFormatPr defaultColWidth="9.140625" defaultRowHeight="12.75"/>
  <cols>
    <col min="1" max="1" width="26.57421875" style="33" customWidth="1"/>
    <col min="2" max="2" width="4.57421875" style="5" customWidth="1"/>
    <col min="3" max="3" width="7.28125" style="5" customWidth="1"/>
    <col min="4" max="4" width="7.8515625" style="5" customWidth="1"/>
    <col min="5" max="13" width="11.7109375" style="41" customWidth="1"/>
    <col min="14" max="14" width="2.57421875" style="41" customWidth="1"/>
    <col min="15" max="15" width="9.140625" style="41" customWidth="1"/>
    <col min="16" max="23" width="11.7109375" style="41" customWidth="1"/>
    <col min="24" max="29" width="9.140625" style="33" customWidth="1"/>
    <col min="30" max="16384" width="9.140625" style="34" customWidth="1"/>
  </cols>
  <sheetData>
    <row r="1" spans="1:29" s="11" customFormat="1" ht="12.75">
      <c r="A1" s="13" t="s">
        <v>70</v>
      </c>
      <c r="B1" s="29"/>
      <c r="C1" s="31"/>
      <c r="D1" s="29"/>
      <c r="E1" s="37">
        <v>0</v>
      </c>
      <c r="F1" s="37">
        <v>0</v>
      </c>
      <c r="G1" s="37">
        <v>0</v>
      </c>
      <c r="H1" s="37">
        <f aca="true" t="shared" si="0" ref="H1:H45">SUM(I1-E1-F1+G1)</f>
        <v>0</v>
      </c>
      <c r="I1" s="37">
        <v>0</v>
      </c>
      <c r="J1" s="37">
        <v>0</v>
      </c>
      <c r="K1" s="37">
        <v>0</v>
      </c>
      <c r="L1" s="37">
        <v>0</v>
      </c>
      <c r="M1" s="37">
        <v>0</v>
      </c>
      <c r="N1" s="37"/>
      <c r="O1" s="37"/>
      <c r="P1" s="37">
        <f aca="true" t="shared" si="1" ref="P1:P45">+K1</f>
        <v>0</v>
      </c>
      <c r="Q1" s="37">
        <f aca="true" t="shared" si="2" ref="Q1:Q45">+J1</f>
        <v>0</v>
      </c>
      <c r="R1" s="37">
        <v>0</v>
      </c>
      <c r="S1" s="37">
        <v>0</v>
      </c>
      <c r="T1" s="37">
        <v>0</v>
      </c>
      <c r="U1" s="37">
        <v>0</v>
      </c>
      <c r="V1" s="37">
        <f aca="true" t="shared" si="3" ref="V1:V45">+I1-SUM(P1:U1)</f>
        <v>0</v>
      </c>
      <c r="W1" s="37">
        <f aca="true" t="shared" si="4" ref="W1:W45">SUM(P1:V1)</f>
        <v>0</v>
      </c>
      <c r="X1" s="9" t="str">
        <f aca="true" t="shared" si="5" ref="X1:X45">+IF(W1=I1,"ok","ATH")</f>
        <v>ok</v>
      </c>
      <c r="Y1" s="9"/>
      <c r="Z1" s="9"/>
      <c r="AA1" s="9"/>
      <c r="AB1" s="9"/>
      <c r="AC1" s="9"/>
    </row>
    <row r="2" spans="1:29" s="11" customFormat="1" ht="12.75">
      <c r="A2" s="13" t="s">
        <v>70</v>
      </c>
      <c r="B2" s="29"/>
      <c r="C2" s="31"/>
      <c r="D2" s="29"/>
      <c r="E2" s="37">
        <v>0</v>
      </c>
      <c r="F2" s="37">
        <v>0</v>
      </c>
      <c r="G2" s="37">
        <v>0</v>
      </c>
      <c r="H2" s="37">
        <f t="shared" si="0"/>
        <v>0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/>
      <c r="O2" s="37"/>
      <c r="P2" s="37">
        <f t="shared" si="1"/>
        <v>0</v>
      </c>
      <c r="Q2" s="37">
        <f t="shared" si="2"/>
        <v>0</v>
      </c>
      <c r="R2" s="37">
        <v>0</v>
      </c>
      <c r="S2" s="37">
        <v>0</v>
      </c>
      <c r="T2" s="37">
        <v>0</v>
      </c>
      <c r="U2" s="37">
        <v>0</v>
      </c>
      <c r="V2" s="37">
        <f t="shared" si="3"/>
        <v>0</v>
      </c>
      <c r="W2" s="37">
        <f t="shared" si="4"/>
        <v>0</v>
      </c>
      <c r="X2" s="9" t="str">
        <f t="shared" si="5"/>
        <v>ok</v>
      </c>
      <c r="Y2" s="9"/>
      <c r="Z2" s="9"/>
      <c r="AA2" s="9"/>
      <c r="AB2" s="9"/>
      <c r="AC2" s="9"/>
    </row>
    <row r="3" spans="1:29" s="11" customFormat="1" ht="12.75">
      <c r="A3" s="13" t="s">
        <v>70</v>
      </c>
      <c r="B3" s="29"/>
      <c r="C3" s="31"/>
      <c r="D3" s="29"/>
      <c r="E3" s="37">
        <v>0</v>
      </c>
      <c r="F3" s="37">
        <v>0</v>
      </c>
      <c r="G3" s="37">
        <v>0</v>
      </c>
      <c r="H3" s="37">
        <f t="shared" si="0"/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/>
      <c r="O3" s="37"/>
      <c r="P3" s="37">
        <f t="shared" si="1"/>
        <v>0</v>
      </c>
      <c r="Q3" s="37">
        <f t="shared" si="2"/>
        <v>0</v>
      </c>
      <c r="R3" s="37">
        <v>0</v>
      </c>
      <c r="S3" s="37">
        <v>0</v>
      </c>
      <c r="T3" s="37">
        <v>0</v>
      </c>
      <c r="U3" s="37">
        <v>0</v>
      </c>
      <c r="V3" s="37">
        <f t="shared" si="3"/>
        <v>0</v>
      </c>
      <c r="W3" s="37">
        <f t="shared" si="4"/>
        <v>0</v>
      </c>
      <c r="X3" s="9" t="str">
        <f t="shared" si="5"/>
        <v>ok</v>
      </c>
      <c r="Y3" s="9"/>
      <c r="Z3" s="9"/>
      <c r="AA3" s="9"/>
      <c r="AB3" s="9"/>
      <c r="AC3" s="9"/>
    </row>
    <row r="4" spans="1:29" s="11" customFormat="1" ht="12.75">
      <c r="A4" s="13" t="s">
        <v>70</v>
      </c>
      <c r="B4" s="29"/>
      <c r="C4" s="31"/>
      <c r="D4" s="29"/>
      <c r="E4" s="37">
        <v>0</v>
      </c>
      <c r="F4" s="37">
        <v>0</v>
      </c>
      <c r="G4" s="37">
        <v>0</v>
      </c>
      <c r="H4" s="37">
        <f t="shared" si="0"/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/>
      <c r="O4" s="37"/>
      <c r="P4" s="37">
        <f t="shared" si="1"/>
        <v>0</v>
      </c>
      <c r="Q4" s="37">
        <f t="shared" si="2"/>
        <v>0</v>
      </c>
      <c r="R4" s="37">
        <v>0</v>
      </c>
      <c r="S4" s="37">
        <v>0</v>
      </c>
      <c r="T4" s="37">
        <v>0</v>
      </c>
      <c r="U4" s="37">
        <v>0</v>
      </c>
      <c r="V4" s="37">
        <f t="shared" si="3"/>
        <v>0</v>
      </c>
      <c r="W4" s="37">
        <f t="shared" si="4"/>
        <v>0</v>
      </c>
      <c r="X4" s="9" t="str">
        <f t="shared" si="5"/>
        <v>ok</v>
      </c>
      <c r="Y4" s="9"/>
      <c r="Z4" s="9"/>
      <c r="AA4" s="9"/>
      <c r="AB4" s="9"/>
      <c r="AC4" s="9"/>
    </row>
    <row r="5" spans="1:29" s="11" customFormat="1" ht="12.75">
      <c r="A5" s="13" t="s">
        <v>70</v>
      </c>
      <c r="B5" s="29"/>
      <c r="C5" s="31"/>
      <c r="D5" s="29"/>
      <c r="E5" s="37">
        <v>0</v>
      </c>
      <c r="F5" s="37">
        <v>0</v>
      </c>
      <c r="G5" s="37">
        <v>0</v>
      </c>
      <c r="H5" s="37">
        <f t="shared" si="0"/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/>
      <c r="O5" s="37"/>
      <c r="P5" s="37">
        <f t="shared" si="1"/>
        <v>0</v>
      </c>
      <c r="Q5" s="37">
        <f t="shared" si="2"/>
        <v>0</v>
      </c>
      <c r="R5" s="37">
        <v>0</v>
      </c>
      <c r="S5" s="37">
        <v>0</v>
      </c>
      <c r="T5" s="37">
        <v>0</v>
      </c>
      <c r="U5" s="37">
        <v>0</v>
      </c>
      <c r="V5" s="37">
        <f t="shared" si="3"/>
        <v>0</v>
      </c>
      <c r="W5" s="37">
        <f t="shared" si="4"/>
        <v>0</v>
      </c>
      <c r="X5" s="9" t="str">
        <f t="shared" si="5"/>
        <v>ok</v>
      </c>
      <c r="Y5" s="9"/>
      <c r="Z5" s="9"/>
      <c r="AA5" s="9"/>
      <c r="AB5" s="9"/>
      <c r="AC5" s="9"/>
    </row>
    <row r="6" spans="1:29" s="11" customFormat="1" ht="12.75">
      <c r="A6" s="13" t="s">
        <v>70</v>
      </c>
      <c r="B6" s="29"/>
      <c r="C6" s="31"/>
      <c r="D6" s="29"/>
      <c r="E6" s="37">
        <v>0</v>
      </c>
      <c r="F6" s="37">
        <v>0</v>
      </c>
      <c r="G6" s="37">
        <v>0</v>
      </c>
      <c r="H6" s="37">
        <f t="shared" si="0"/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/>
      <c r="O6" s="37"/>
      <c r="P6" s="37">
        <f t="shared" si="1"/>
        <v>0</v>
      </c>
      <c r="Q6" s="37">
        <f t="shared" si="2"/>
        <v>0</v>
      </c>
      <c r="R6" s="37">
        <v>0</v>
      </c>
      <c r="S6" s="37">
        <v>0</v>
      </c>
      <c r="T6" s="37">
        <v>0</v>
      </c>
      <c r="U6" s="37">
        <v>0</v>
      </c>
      <c r="V6" s="37">
        <f t="shared" si="3"/>
        <v>0</v>
      </c>
      <c r="W6" s="37">
        <f t="shared" si="4"/>
        <v>0</v>
      </c>
      <c r="X6" s="9" t="str">
        <f t="shared" si="5"/>
        <v>ok</v>
      </c>
      <c r="Y6" s="9"/>
      <c r="Z6" s="9"/>
      <c r="AA6" s="9"/>
      <c r="AB6" s="9"/>
      <c r="AC6" s="9"/>
    </row>
    <row r="7" spans="1:29" s="11" customFormat="1" ht="12.75">
      <c r="A7" s="13" t="s">
        <v>70</v>
      </c>
      <c r="B7" s="29"/>
      <c r="C7" s="31"/>
      <c r="D7" s="29"/>
      <c r="E7" s="37">
        <v>0</v>
      </c>
      <c r="F7" s="37">
        <v>0</v>
      </c>
      <c r="G7" s="37">
        <v>0</v>
      </c>
      <c r="H7" s="37">
        <f t="shared" si="0"/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/>
      <c r="O7" s="37"/>
      <c r="P7" s="37">
        <f t="shared" si="1"/>
        <v>0</v>
      </c>
      <c r="Q7" s="37">
        <f t="shared" si="2"/>
        <v>0</v>
      </c>
      <c r="R7" s="37">
        <v>0</v>
      </c>
      <c r="S7" s="37">
        <v>0</v>
      </c>
      <c r="T7" s="37">
        <v>0</v>
      </c>
      <c r="U7" s="37">
        <v>0</v>
      </c>
      <c r="V7" s="37">
        <f t="shared" si="3"/>
        <v>0</v>
      </c>
      <c r="W7" s="37">
        <f t="shared" si="4"/>
        <v>0</v>
      </c>
      <c r="X7" s="9" t="str">
        <f t="shared" si="5"/>
        <v>ok</v>
      </c>
      <c r="Y7" s="9"/>
      <c r="Z7" s="9"/>
      <c r="AA7" s="9"/>
      <c r="AB7" s="9"/>
      <c r="AC7" s="9"/>
    </row>
    <row r="8" spans="1:29" s="11" customFormat="1" ht="12.75">
      <c r="A8" s="13" t="s">
        <v>70</v>
      </c>
      <c r="B8" s="29"/>
      <c r="C8" s="31"/>
      <c r="D8" s="29"/>
      <c r="E8" s="37">
        <v>0</v>
      </c>
      <c r="F8" s="37">
        <v>0</v>
      </c>
      <c r="G8" s="37">
        <v>0</v>
      </c>
      <c r="H8" s="37">
        <f t="shared" si="0"/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/>
      <c r="O8" s="37"/>
      <c r="P8" s="37">
        <f t="shared" si="1"/>
        <v>0</v>
      </c>
      <c r="Q8" s="37">
        <f t="shared" si="2"/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si="3"/>
        <v>0</v>
      </c>
      <c r="W8" s="37">
        <f t="shared" si="4"/>
        <v>0</v>
      </c>
      <c r="X8" s="9" t="str">
        <f t="shared" si="5"/>
        <v>ok</v>
      </c>
      <c r="Y8" s="9"/>
      <c r="Z8" s="9"/>
      <c r="AA8" s="9"/>
      <c r="AB8" s="9"/>
      <c r="AC8" s="9"/>
    </row>
    <row r="9" spans="1:29" s="11" customFormat="1" ht="12.75">
      <c r="A9" s="13" t="s">
        <v>70</v>
      </c>
      <c r="B9" s="29"/>
      <c r="C9" s="31"/>
      <c r="D9" s="29"/>
      <c r="E9" s="37">
        <v>0</v>
      </c>
      <c r="F9" s="37">
        <v>0</v>
      </c>
      <c r="G9" s="37">
        <v>0</v>
      </c>
      <c r="H9" s="37">
        <f t="shared" si="0"/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/>
      <c r="O9" s="37"/>
      <c r="P9" s="37">
        <f t="shared" si="1"/>
        <v>0</v>
      </c>
      <c r="Q9" s="37">
        <f t="shared" si="2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3"/>
        <v>0</v>
      </c>
      <c r="W9" s="37">
        <f t="shared" si="4"/>
        <v>0</v>
      </c>
      <c r="X9" s="9" t="str">
        <f t="shared" si="5"/>
        <v>ok</v>
      </c>
      <c r="Y9" s="9"/>
      <c r="Z9" s="9"/>
      <c r="AA9" s="9"/>
      <c r="AB9" s="9"/>
      <c r="AC9" s="9"/>
    </row>
    <row r="10" spans="1:29" s="11" customFormat="1" ht="12.75">
      <c r="A10" s="13" t="s">
        <v>70</v>
      </c>
      <c r="B10" s="29"/>
      <c r="C10" s="31"/>
      <c r="D10" s="29"/>
      <c r="E10" s="37">
        <v>0</v>
      </c>
      <c r="F10" s="37">
        <v>0</v>
      </c>
      <c r="G10" s="37">
        <v>0</v>
      </c>
      <c r="H10" s="37">
        <f t="shared" si="0"/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/>
      <c r="O10" s="37"/>
      <c r="P10" s="37">
        <f t="shared" si="1"/>
        <v>0</v>
      </c>
      <c r="Q10" s="37">
        <f t="shared" si="2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3"/>
        <v>0</v>
      </c>
      <c r="W10" s="37">
        <f t="shared" si="4"/>
        <v>0</v>
      </c>
      <c r="X10" s="9" t="str">
        <f t="shared" si="5"/>
        <v>ok</v>
      </c>
      <c r="Y10" s="9"/>
      <c r="Z10" s="9"/>
      <c r="AA10" s="9"/>
      <c r="AB10" s="9"/>
      <c r="AC10" s="9"/>
    </row>
    <row r="11" spans="1:29" s="11" customFormat="1" ht="12.75">
      <c r="A11" s="13" t="s">
        <v>70</v>
      </c>
      <c r="B11" s="29"/>
      <c r="C11" s="31"/>
      <c r="D11" s="29"/>
      <c r="E11" s="37">
        <v>0</v>
      </c>
      <c r="F11" s="37">
        <v>0</v>
      </c>
      <c r="G11" s="37">
        <v>0</v>
      </c>
      <c r="H11" s="37">
        <f t="shared" si="0"/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/>
      <c r="O11" s="37"/>
      <c r="P11" s="37">
        <f t="shared" si="1"/>
        <v>0</v>
      </c>
      <c r="Q11" s="37">
        <f t="shared" si="2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3"/>
        <v>0</v>
      </c>
      <c r="W11" s="37">
        <f t="shared" si="4"/>
        <v>0</v>
      </c>
      <c r="X11" s="9" t="str">
        <f t="shared" si="5"/>
        <v>ok</v>
      </c>
      <c r="Y11" s="9"/>
      <c r="Z11" s="9"/>
      <c r="AA11" s="9"/>
      <c r="AB11" s="9"/>
      <c r="AC11" s="9"/>
    </row>
    <row r="12" spans="1:29" s="11" customFormat="1" ht="12.75">
      <c r="A12" s="13" t="s">
        <v>70</v>
      </c>
      <c r="B12" s="29"/>
      <c r="C12" s="31"/>
      <c r="D12" s="29"/>
      <c r="E12" s="37">
        <v>0</v>
      </c>
      <c r="F12" s="37">
        <v>0</v>
      </c>
      <c r="G12" s="37">
        <v>0</v>
      </c>
      <c r="H12" s="37">
        <f t="shared" si="0"/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/>
      <c r="O12" s="37"/>
      <c r="P12" s="37">
        <f t="shared" si="1"/>
        <v>0</v>
      </c>
      <c r="Q12" s="37">
        <f t="shared" si="2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3"/>
        <v>0</v>
      </c>
      <c r="W12" s="37">
        <f t="shared" si="4"/>
        <v>0</v>
      </c>
      <c r="X12" s="9" t="str">
        <f t="shared" si="5"/>
        <v>ok</v>
      </c>
      <c r="Y12" s="9"/>
      <c r="Z12" s="9"/>
      <c r="AA12" s="9"/>
      <c r="AB12" s="9"/>
      <c r="AC12" s="9"/>
    </row>
    <row r="13" spans="1:29" s="11" customFormat="1" ht="12.75">
      <c r="A13" s="13" t="s">
        <v>70</v>
      </c>
      <c r="B13" s="29"/>
      <c r="C13" s="31"/>
      <c r="D13" s="29"/>
      <c r="E13" s="37">
        <v>0</v>
      </c>
      <c r="F13" s="37">
        <v>0</v>
      </c>
      <c r="G13" s="37">
        <v>0</v>
      </c>
      <c r="H13" s="37">
        <f t="shared" si="0"/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/>
      <c r="O13" s="37"/>
      <c r="P13" s="37">
        <f t="shared" si="1"/>
        <v>0</v>
      </c>
      <c r="Q13" s="37">
        <f t="shared" si="2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3"/>
        <v>0</v>
      </c>
      <c r="W13" s="37">
        <f t="shared" si="4"/>
        <v>0</v>
      </c>
      <c r="X13" s="9" t="str">
        <f t="shared" si="5"/>
        <v>ok</v>
      </c>
      <c r="Y13" s="9"/>
      <c r="Z13" s="9"/>
      <c r="AA13" s="9"/>
      <c r="AB13" s="9"/>
      <c r="AC13" s="9"/>
    </row>
    <row r="14" spans="1:29" s="11" customFormat="1" ht="12.75">
      <c r="A14" s="13" t="s">
        <v>70</v>
      </c>
      <c r="B14" s="29"/>
      <c r="C14" s="31"/>
      <c r="D14" s="29"/>
      <c r="E14" s="37">
        <v>0</v>
      </c>
      <c r="F14" s="37">
        <v>0</v>
      </c>
      <c r="G14" s="37">
        <v>0</v>
      </c>
      <c r="H14" s="37">
        <f t="shared" si="0"/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/>
      <c r="O14" s="37"/>
      <c r="P14" s="37">
        <f t="shared" si="1"/>
        <v>0</v>
      </c>
      <c r="Q14" s="37">
        <f t="shared" si="2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3"/>
        <v>0</v>
      </c>
      <c r="W14" s="37">
        <f t="shared" si="4"/>
        <v>0</v>
      </c>
      <c r="X14" s="9" t="str">
        <f t="shared" si="5"/>
        <v>ok</v>
      </c>
      <c r="Y14" s="9"/>
      <c r="Z14" s="9"/>
      <c r="AA14" s="9"/>
      <c r="AB14" s="9"/>
      <c r="AC14" s="9"/>
    </row>
    <row r="15" spans="1:29" s="11" customFormat="1" ht="12.75">
      <c r="A15" s="13" t="s">
        <v>70</v>
      </c>
      <c r="B15" s="29"/>
      <c r="C15" s="31"/>
      <c r="D15" s="29"/>
      <c r="E15" s="37">
        <v>0</v>
      </c>
      <c r="F15" s="37">
        <v>0</v>
      </c>
      <c r="G15" s="37">
        <v>0</v>
      </c>
      <c r="H15" s="37">
        <f t="shared" si="0"/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/>
      <c r="O15" s="37"/>
      <c r="P15" s="37">
        <f t="shared" si="1"/>
        <v>0</v>
      </c>
      <c r="Q15" s="37">
        <f t="shared" si="2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3"/>
        <v>0</v>
      </c>
      <c r="W15" s="37">
        <f t="shared" si="4"/>
        <v>0</v>
      </c>
      <c r="X15" s="9" t="str">
        <f t="shared" si="5"/>
        <v>ok</v>
      </c>
      <c r="Y15" s="9"/>
      <c r="Z15" s="9"/>
      <c r="AA15" s="9"/>
      <c r="AB15" s="9"/>
      <c r="AC15" s="9"/>
    </row>
    <row r="16" spans="1:29" s="11" customFormat="1" ht="12.75">
      <c r="A16" s="13" t="s">
        <v>70</v>
      </c>
      <c r="B16" s="29"/>
      <c r="C16" s="31"/>
      <c r="D16" s="29"/>
      <c r="E16" s="37">
        <v>0</v>
      </c>
      <c r="F16" s="37">
        <v>0</v>
      </c>
      <c r="G16" s="37">
        <v>0</v>
      </c>
      <c r="H16" s="37">
        <f t="shared" si="0"/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/>
      <c r="O16" s="37"/>
      <c r="P16" s="37">
        <f t="shared" si="1"/>
        <v>0</v>
      </c>
      <c r="Q16" s="37">
        <f t="shared" si="2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3"/>
        <v>0</v>
      </c>
      <c r="W16" s="37">
        <f t="shared" si="4"/>
        <v>0</v>
      </c>
      <c r="X16" s="9" t="str">
        <f t="shared" si="5"/>
        <v>ok</v>
      </c>
      <c r="Y16" s="9"/>
      <c r="Z16" s="9"/>
      <c r="AA16" s="9"/>
      <c r="AB16" s="9"/>
      <c r="AC16" s="9"/>
    </row>
    <row r="17" spans="1:29" s="11" customFormat="1" ht="12.75">
      <c r="A17" s="13" t="s">
        <v>70</v>
      </c>
      <c r="B17" s="29"/>
      <c r="C17" s="31"/>
      <c r="D17" s="29"/>
      <c r="E17" s="37">
        <v>0</v>
      </c>
      <c r="F17" s="37">
        <v>0</v>
      </c>
      <c r="G17" s="37">
        <v>0</v>
      </c>
      <c r="H17" s="37">
        <f t="shared" si="0"/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/>
      <c r="O17" s="37"/>
      <c r="P17" s="37">
        <f t="shared" si="1"/>
        <v>0</v>
      </c>
      <c r="Q17" s="37">
        <f t="shared" si="2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3"/>
        <v>0</v>
      </c>
      <c r="W17" s="37">
        <f t="shared" si="4"/>
        <v>0</v>
      </c>
      <c r="X17" s="9" t="str">
        <f t="shared" si="5"/>
        <v>ok</v>
      </c>
      <c r="Y17" s="9"/>
      <c r="Z17" s="9"/>
      <c r="AA17" s="9"/>
      <c r="AB17" s="9"/>
      <c r="AC17" s="9"/>
    </row>
    <row r="18" spans="1:29" s="11" customFormat="1" ht="12.75">
      <c r="A18" s="13" t="s">
        <v>70</v>
      </c>
      <c r="B18" s="29"/>
      <c r="C18" s="31"/>
      <c r="D18" s="29"/>
      <c r="E18" s="37">
        <v>0</v>
      </c>
      <c r="F18" s="37">
        <v>0</v>
      </c>
      <c r="G18" s="37">
        <v>0</v>
      </c>
      <c r="H18" s="37">
        <f t="shared" si="0"/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/>
      <c r="O18" s="37"/>
      <c r="P18" s="37">
        <f t="shared" si="1"/>
        <v>0</v>
      </c>
      <c r="Q18" s="37">
        <f t="shared" si="2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3"/>
        <v>0</v>
      </c>
      <c r="W18" s="37">
        <f t="shared" si="4"/>
        <v>0</v>
      </c>
      <c r="X18" s="9" t="str">
        <f t="shared" si="5"/>
        <v>ok</v>
      </c>
      <c r="Y18" s="9"/>
      <c r="Z18" s="9"/>
      <c r="AA18" s="9"/>
      <c r="AB18" s="9"/>
      <c r="AC18" s="9"/>
    </row>
    <row r="19" spans="1:29" s="11" customFormat="1" ht="12.75">
      <c r="A19" s="13" t="s">
        <v>70</v>
      </c>
      <c r="B19" s="29"/>
      <c r="C19" s="31"/>
      <c r="D19" s="29"/>
      <c r="E19" s="37">
        <v>0</v>
      </c>
      <c r="F19" s="37">
        <v>0</v>
      </c>
      <c r="G19" s="37">
        <v>0</v>
      </c>
      <c r="H19" s="37">
        <f t="shared" si="0"/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/>
      <c r="O19" s="37"/>
      <c r="P19" s="37">
        <f t="shared" si="1"/>
        <v>0</v>
      </c>
      <c r="Q19" s="37">
        <f t="shared" si="2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3"/>
        <v>0</v>
      </c>
      <c r="W19" s="37">
        <f t="shared" si="4"/>
        <v>0</v>
      </c>
      <c r="X19" s="9" t="str">
        <f t="shared" si="5"/>
        <v>ok</v>
      </c>
      <c r="Y19" s="9"/>
      <c r="Z19" s="9"/>
      <c r="AA19" s="9"/>
      <c r="AB19" s="9"/>
      <c r="AC19" s="9"/>
    </row>
    <row r="20" spans="1:29" s="11" customFormat="1" ht="12.75">
      <c r="A20" s="13" t="s">
        <v>70</v>
      </c>
      <c r="B20" s="29"/>
      <c r="C20" s="31"/>
      <c r="D20" s="29"/>
      <c r="E20" s="37">
        <v>0</v>
      </c>
      <c r="F20" s="37">
        <v>0</v>
      </c>
      <c r="G20" s="37">
        <v>0</v>
      </c>
      <c r="H20" s="37">
        <f t="shared" si="0"/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/>
      <c r="O20" s="37"/>
      <c r="P20" s="37">
        <f t="shared" si="1"/>
        <v>0</v>
      </c>
      <c r="Q20" s="37">
        <f t="shared" si="2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3"/>
        <v>0</v>
      </c>
      <c r="W20" s="37">
        <f t="shared" si="4"/>
        <v>0</v>
      </c>
      <c r="X20" s="9" t="str">
        <f t="shared" si="5"/>
        <v>ok</v>
      </c>
      <c r="Y20" s="9"/>
      <c r="Z20" s="9"/>
      <c r="AA20" s="9"/>
      <c r="AB20" s="9"/>
      <c r="AC20" s="9"/>
    </row>
    <row r="21" spans="1:29" s="11" customFormat="1" ht="12.75">
      <c r="A21" s="13" t="s">
        <v>70</v>
      </c>
      <c r="B21" s="29"/>
      <c r="C21" s="31"/>
      <c r="D21" s="29"/>
      <c r="E21" s="37">
        <v>0</v>
      </c>
      <c r="F21" s="37">
        <v>0</v>
      </c>
      <c r="G21" s="37">
        <v>0</v>
      </c>
      <c r="H21" s="37">
        <f t="shared" si="0"/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/>
      <c r="O21" s="37"/>
      <c r="P21" s="37">
        <f t="shared" si="1"/>
        <v>0</v>
      </c>
      <c r="Q21" s="37">
        <f t="shared" si="2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3"/>
        <v>0</v>
      </c>
      <c r="W21" s="37">
        <f t="shared" si="4"/>
        <v>0</v>
      </c>
      <c r="X21" s="9" t="str">
        <f t="shared" si="5"/>
        <v>ok</v>
      </c>
      <c r="Y21" s="9"/>
      <c r="Z21" s="9"/>
      <c r="AA21" s="9"/>
      <c r="AB21" s="9"/>
      <c r="AC21" s="9"/>
    </row>
    <row r="22" spans="1:29" s="11" customFormat="1" ht="12.75">
      <c r="A22" s="13" t="s">
        <v>70</v>
      </c>
      <c r="B22" s="29"/>
      <c r="C22" s="31"/>
      <c r="D22" s="29"/>
      <c r="E22" s="37">
        <v>0</v>
      </c>
      <c r="F22" s="37">
        <v>0</v>
      </c>
      <c r="G22" s="37">
        <v>0</v>
      </c>
      <c r="H22" s="37">
        <f t="shared" si="0"/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/>
      <c r="O22" s="37"/>
      <c r="P22" s="37">
        <f t="shared" si="1"/>
        <v>0</v>
      </c>
      <c r="Q22" s="37">
        <f t="shared" si="2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3"/>
        <v>0</v>
      </c>
      <c r="W22" s="37">
        <f t="shared" si="4"/>
        <v>0</v>
      </c>
      <c r="X22" s="9" t="str">
        <f t="shared" si="5"/>
        <v>ok</v>
      </c>
      <c r="Y22" s="9"/>
      <c r="Z22" s="9"/>
      <c r="AA22" s="9"/>
      <c r="AB22" s="9"/>
      <c r="AC22" s="9"/>
    </row>
    <row r="23" spans="1:29" s="11" customFormat="1" ht="12.75">
      <c r="A23" s="13" t="s">
        <v>70</v>
      </c>
      <c r="B23" s="29"/>
      <c r="C23" s="31"/>
      <c r="D23" s="29"/>
      <c r="E23" s="37">
        <v>0</v>
      </c>
      <c r="F23" s="37">
        <v>0</v>
      </c>
      <c r="G23" s="37">
        <v>0</v>
      </c>
      <c r="H23" s="37">
        <f t="shared" si="0"/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/>
      <c r="O23" s="37"/>
      <c r="P23" s="37">
        <f t="shared" si="1"/>
        <v>0</v>
      </c>
      <c r="Q23" s="37">
        <f t="shared" si="2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3"/>
        <v>0</v>
      </c>
      <c r="W23" s="37">
        <f t="shared" si="4"/>
        <v>0</v>
      </c>
      <c r="X23" s="9" t="str">
        <f t="shared" si="5"/>
        <v>ok</v>
      </c>
      <c r="Y23" s="9"/>
      <c r="Z23" s="9"/>
      <c r="AA23" s="9"/>
      <c r="AB23" s="9"/>
      <c r="AC23" s="9"/>
    </row>
    <row r="24" spans="1:29" s="11" customFormat="1" ht="12.75">
      <c r="A24" s="13" t="s">
        <v>70</v>
      </c>
      <c r="B24" s="29"/>
      <c r="C24" s="31"/>
      <c r="D24" s="29"/>
      <c r="E24" s="37">
        <v>0</v>
      </c>
      <c r="F24" s="37">
        <v>0</v>
      </c>
      <c r="G24" s="37">
        <v>0</v>
      </c>
      <c r="H24" s="37">
        <f t="shared" si="0"/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/>
      <c r="O24" s="37"/>
      <c r="P24" s="37">
        <f t="shared" si="1"/>
        <v>0</v>
      </c>
      <c r="Q24" s="37">
        <f t="shared" si="2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3"/>
        <v>0</v>
      </c>
      <c r="W24" s="37">
        <f t="shared" si="4"/>
        <v>0</v>
      </c>
      <c r="X24" s="9" t="str">
        <f t="shared" si="5"/>
        <v>ok</v>
      </c>
      <c r="Y24" s="9"/>
      <c r="Z24" s="9"/>
      <c r="AA24" s="9"/>
      <c r="AB24" s="9"/>
      <c r="AC24" s="9"/>
    </row>
    <row r="25" spans="1:29" s="11" customFormat="1" ht="12.75">
      <c r="A25" s="13" t="s">
        <v>70</v>
      </c>
      <c r="B25" s="29"/>
      <c r="C25" s="31"/>
      <c r="D25" s="29"/>
      <c r="E25" s="37">
        <v>0</v>
      </c>
      <c r="F25" s="37">
        <v>0</v>
      </c>
      <c r="G25" s="37">
        <v>0</v>
      </c>
      <c r="H25" s="37">
        <f t="shared" si="0"/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/>
      <c r="O25" s="37"/>
      <c r="P25" s="37">
        <f t="shared" si="1"/>
        <v>0</v>
      </c>
      <c r="Q25" s="37">
        <f t="shared" si="2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3"/>
        <v>0</v>
      </c>
      <c r="W25" s="37">
        <f t="shared" si="4"/>
        <v>0</v>
      </c>
      <c r="X25" s="9" t="str">
        <f t="shared" si="5"/>
        <v>ok</v>
      </c>
      <c r="Y25" s="9"/>
      <c r="Z25" s="9"/>
      <c r="AA25" s="9"/>
      <c r="AB25" s="9"/>
      <c r="AC25" s="9"/>
    </row>
    <row r="26" spans="1:29" s="11" customFormat="1" ht="12.75">
      <c r="A26" s="13" t="s">
        <v>70</v>
      </c>
      <c r="B26" s="29"/>
      <c r="C26" s="31"/>
      <c r="D26" s="29"/>
      <c r="E26" s="37">
        <v>0</v>
      </c>
      <c r="F26" s="37">
        <v>0</v>
      </c>
      <c r="G26" s="37">
        <v>0</v>
      </c>
      <c r="H26" s="37">
        <f t="shared" si="0"/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/>
      <c r="O26" s="37"/>
      <c r="P26" s="37">
        <f t="shared" si="1"/>
        <v>0</v>
      </c>
      <c r="Q26" s="37">
        <f t="shared" si="2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3"/>
        <v>0</v>
      </c>
      <c r="W26" s="37">
        <f t="shared" si="4"/>
        <v>0</v>
      </c>
      <c r="X26" s="9" t="str">
        <f t="shared" si="5"/>
        <v>ok</v>
      </c>
      <c r="Y26" s="9"/>
      <c r="Z26" s="9"/>
      <c r="AA26" s="9"/>
      <c r="AB26" s="9"/>
      <c r="AC26" s="9"/>
    </row>
    <row r="27" spans="1:29" s="11" customFormat="1" ht="12.75">
      <c r="A27" s="13" t="s">
        <v>70</v>
      </c>
      <c r="B27" s="29"/>
      <c r="C27" s="31"/>
      <c r="D27" s="29"/>
      <c r="E27" s="37">
        <v>0</v>
      </c>
      <c r="F27" s="37">
        <v>0</v>
      </c>
      <c r="G27" s="37">
        <v>0</v>
      </c>
      <c r="H27" s="37">
        <f t="shared" si="0"/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/>
      <c r="O27" s="37"/>
      <c r="P27" s="37">
        <f t="shared" si="1"/>
        <v>0</v>
      </c>
      <c r="Q27" s="37">
        <f t="shared" si="2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3"/>
        <v>0</v>
      </c>
      <c r="W27" s="37">
        <f t="shared" si="4"/>
        <v>0</v>
      </c>
      <c r="X27" s="9" t="str">
        <f t="shared" si="5"/>
        <v>ok</v>
      </c>
      <c r="Y27" s="9"/>
      <c r="Z27" s="9"/>
      <c r="AA27" s="9"/>
      <c r="AB27" s="9"/>
      <c r="AC27" s="9"/>
    </row>
    <row r="28" spans="1:29" s="11" customFormat="1" ht="12.75">
      <c r="A28" s="13" t="s">
        <v>70</v>
      </c>
      <c r="B28" s="29"/>
      <c r="C28" s="31"/>
      <c r="D28" s="29"/>
      <c r="E28" s="37">
        <v>0</v>
      </c>
      <c r="F28" s="37">
        <v>0</v>
      </c>
      <c r="G28" s="37">
        <v>0</v>
      </c>
      <c r="H28" s="37">
        <f t="shared" si="0"/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/>
      <c r="O28" s="37"/>
      <c r="P28" s="37">
        <f t="shared" si="1"/>
        <v>0</v>
      </c>
      <c r="Q28" s="37">
        <f t="shared" si="2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3"/>
        <v>0</v>
      </c>
      <c r="W28" s="37">
        <f t="shared" si="4"/>
        <v>0</v>
      </c>
      <c r="X28" s="9" t="str">
        <f t="shared" si="5"/>
        <v>ok</v>
      </c>
      <c r="Y28" s="9"/>
      <c r="Z28" s="9"/>
      <c r="AA28" s="9"/>
      <c r="AB28" s="9"/>
      <c r="AC28" s="9"/>
    </row>
    <row r="29" spans="1:29" s="11" customFormat="1" ht="12.75">
      <c r="A29" s="13" t="s">
        <v>70</v>
      </c>
      <c r="B29" s="29"/>
      <c r="C29" s="31"/>
      <c r="D29" s="29"/>
      <c r="E29" s="37">
        <v>0</v>
      </c>
      <c r="F29" s="37">
        <v>0</v>
      </c>
      <c r="G29" s="37">
        <v>0</v>
      </c>
      <c r="H29" s="37">
        <f t="shared" si="0"/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/>
      <c r="O29" s="37"/>
      <c r="P29" s="37">
        <f t="shared" si="1"/>
        <v>0</v>
      </c>
      <c r="Q29" s="37">
        <f t="shared" si="2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3"/>
        <v>0</v>
      </c>
      <c r="W29" s="37">
        <f t="shared" si="4"/>
        <v>0</v>
      </c>
      <c r="X29" s="9" t="str">
        <f t="shared" si="5"/>
        <v>ok</v>
      </c>
      <c r="Y29" s="9"/>
      <c r="Z29" s="9"/>
      <c r="AA29" s="9"/>
      <c r="AB29" s="9"/>
      <c r="AC29" s="9"/>
    </row>
    <row r="30" spans="1:29" s="11" customFormat="1" ht="12.75">
      <c r="A30" s="13" t="s">
        <v>70</v>
      </c>
      <c r="B30" s="29"/>
      <c r="C30" s="31"/>
      <c r="D30" s="29"/>
      <c r="E30" s="37">
        <v>0</v>
      </c>
      <c r="F30" s="37">
        <v>0</v>
      </c>
      <c r="G30" s="37">
        <v>0</v>
      </c>
      <c r="H30" s="37">
        <f t="shared" si="0"/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/>
      <c r="O30" s="37"/>
      <c r="P30" s="37">
        <f t="shared" si="1"/>
        <v>0</v>
      </c>
      <c r="Q30" s="37">
        <f t="shared" si="2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3"/>
        <v>0</v>
      </c>
      <c r="W30" s="37">
        <f t="shared" si="4"/>
        <v>0</v>
      </c>
      <c r="X30" s="9" t="str">
        <f t="shared" si="5"/>
        <v>ok</v>
      </c>
      <c r="Y30" s="9"/>
      <c r="Z30" s="9"/>
      <c r="AA30" s="9"/>
      <c r="AB30" s="9"/>
      <c r="AC30" s="9"/>
    </row>
    <row r="31" spans="1:29" s="11" customFormat="1" ht="12.75">
      <c r="A31" s="13" t="s">
        <v>70</v>
      </c>
      <c r="B31" s="29"/>
      <c r="C31" s="31"/>
      <c r="D31" s="29"/>
      <c r="E31" s="37">
        <v>0</v>
      </c>
      <c r="F31" s="37">
        <v>0</v>
      </c>
      <c r="G31" s="37">
        <v>0</v>
      </c>
      <c r="H31" s="37">
        <f t="shared" si="0"/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/>
      <c r="O31" s="37"/>
      <c r="P31" s="37">
        <f t="shared" si="1"/>
        <v>0</v>
      </c>
      <c r="Q31" s="37">
        <f t="shared" si="2"/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3"/>
        <v>0</v>
      </c>
      <c r="W31" s="37">
        <f t="shared" si="4"/>
        <v>0</v>
      </c>
      <c r="X31" s="9" t="str">
        <f t="shared" si="5"/>
        <v>ok</v>
      </c>
      <c r="Y31" s="9"/>
      <c r="Z31" s="9"/>
      <c r="AA31" s="9"/>
      <c r="AB31" s="9"/>
      <c r="AC31" s="9"/>
    </row>
    <row r="32" spans="1:29" s="11" customFormat="1" ht="12.75">
      <c r="A32" s="13" t="s">
        <v>70</v>
      </c>
      <c r="B32" s="29"/>
      <c r="C32" s="31"/>
      <c r="D32" s="29"/>
      <c r="E32" s="37">
        <v>0</v>
      </c>
      <c r="F32" s="37">
        <v>0</v>
      </c>
      <c r="G32" s="37">
        <v>0</v>
      </c>
      <c r="H32" s="37">
        <f t="shared" si="0"/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/>
      <c r="O32" s="37"/>
      <c r="P32" s="37">
        <f t="shared" si="1"/>
        <v>0</v>
      </c>
      <c r="Q32" s="37">
        <f t="shared" si="2"/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3"/>
        <v>0</v>
      </c>
      <c r="W32" s="37">
        <f t="shared" si="4"/>
        <v>0</v>
      </c>
      <c r="X32" s="9" t="str">
        <f t="shared" si="5"/>
        <v>ok</v>
      </c>
      <c r="Y32" s="9"/>
      <c r="Z32" s="9"/>
      <c r="AA32" s="9"/>
      <c r="AB32" s="9"/>
      <c r="AC32" s="9"/>
    </row>
    <row r="33" spans="1:29" s="11" customFormat="1" ht="12.75">
      <c r="A33" s="13" t="s">
        <v>70</v>
      </c>
      <c r="B33" s="29"/>
      <c r="C33" s="31"/>
      <c r="D33" s="29"/>
      <c r="E33" s="37">
        <v>0</v>
      </c>
      <c r="F33" s="37">
        <v>0</v>
      </c>
      <c r="G33" s="37">
        <v>0</v>
      </c>
      <c r="H33" s="37">
        <f t="shared" si="0"/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/>
      <c r="O33" s="37"/>
      <c r="P33" s="37">
        <f t="shared" si="1"/>
        <v>0</v>
      </c>
      <c r="Q33" s="37">
        <f t="shared" si="2"/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3"/>
        <v>0</v>
      </c>
      <c r="W33" s="37">
        <f t="shared" si="4"/>
        <v>0</v>
      </c>
      <c r="X33" s="9" t="str">
        <f t="shared" si="5"/>
        <v>ok</v>
      </c>
      <c r="Y33" s="9"/>
      <c r="Z33" s="9"/>
      <c r="AA33" s="9"/>
      <c r="AB33" s="9"/>
      <c r="AC33" s="9"/>
    </row>
    <row r="34" spans="1:29" s="11" customFormat="1" ht="12.75">
      <c r="A34" s="13" t="s">
        <v>70</v>
      </c>
      <c r="B34" s="29"/>
      <c r="C34" s="31"/>
      <c r="D34" s="29"/>
      <c r="E34" s="37">
        <v>0</v>
      </c>
      <c r="F34" s="37">
        <v>0</v>
      </c>
      <c r="G34" s="37">
        <v>0</v>
      </c>
      <c r="H34" s="37">
        <f t="shared" si="0"/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/>
      <c r="O34" s="37"/>
      <c r="P34" s="37">
        <f t="shared" si="1"/>
        <v>0</v>
      </c>
      <c r="Q34" s="37">
        <f t="shared" si="2"/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3"/>
        <v>0</v>
      </c>
      <c r="W34" s="37">
        <f t="shared" si="4"/>
        <v>0</v>
      </c>
      <c r="X34" s="9" t="str">
        <f t="shared" si="5"/>
        <v>ok</v>
      </c>
      <c r="Y34" s="9"/>
      <c r="Z34" s="9"/>
      <c r="AA34" s="9"/>
      <c r="AB34" s="9"/>
      <c r="AC34" s="9"/>
    </row>
    <row r="35" spans="1:29" s="11" customFormat="1" ht="12.75">
      <c r="A35" s="13" t="s">
        <v>70</v>
      </c>
      <c r="B35" s="29"/>
      <c r="C35" s="31"/>
      <c r="D35" s="29"/>
      <c r="E35" s="37">
        <v>0</v>
      </c>
      <c r="F35" s="37">
        <v>0</v>
      </c>
      <c r="G35" s="37">
        <v>0</v>
      </c>
      <c r="H35" s="37">
        <f t="shared" si="0"/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/>
      <c r="O35" s="37"/>
      <c r="P35" s="37">
        <f t="shared" si="1"/>
        <v>0</v>
      </c>
      <c r="Q35" s="37">
        <f t="shared" si="2"/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3"/>
        <v>0</v>
      </c>
      <c r="W35" s="37">
        <f t="shared" si="4"/>
        <v>0</v>
      </c>
      <c r="X35" s="9" t="str">
        <f t="shared" si="5"/>
        <v>ok</v>
      </c>
      <c r="Y35" s="9"/>
      <c r="Z35" s="9"/>
      <c r="AA35" s="9"/>
      <c r="AB35" s="9"/>
      <c r="AC35" s="9"/>
    </row>
    <row r="36" spans="1:29" s="11" customFormat="1" ht="12.75">
      <c r="A36" s="13" t="s">
        <v>70</v>
      </c>
      <c r="B36" s="29"/>
      <c r="C36" s="31"/>
      <c r="D36" s="29"/>
      <c r="E36" s="37">
        <v>0</v>
      </c>
      <c r="F36" s="37">
        <v>0</v>
      </c>
      <c r="G36" s="37">
        <v>0</v>
      </c>
      <c r="H36" s="37">
        <f t="shared" si="0"/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/>
      <c r="O36" s="37"/>
      <c r="P36" s="37">
        <f t="shared" si="1"/>
        <v>0</v>
      </c>
      <c r="Q36" s="37">
        <f t="shared" si="2"/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3"/>
        <v>0</v>
      </c>
      <c r="W36" s="37">
        <f t="shared" si="4"/>
        <v>0</v>
      </c>
      <c r="X36" s="9" t="str">
        <f t="shared" si="5"/>
        <v>ok</v>
      </c>
      <c r="Y36" s="9"/>
      <c r="Z36" s="9"/>
      <c r="AA36" s="9"/>
      <c r="AB36" s="9"/>
      <c r="AC36" s="9"/>
    </row>
    <row r="37" spans="1:29" s="11" customFormat="1" ht="12.75">
      <c r="A37" s="13" t="s">
        <v>70</v>
      </c>
      <c r="B37" s="29"/>
      <c r="C37" s="31"/>
      <c r="D37" s="29"/>
      <c r="E37" s="37">
        <v>0</v>
      </c>
      <c r="F37" s="37">
        <v>0</v>
      </c>
      <c r="G37" s="37">
        <v>0</v>
      </c>
      <c r="H37" s="37">
        <f t="shared" si="0"/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/>
      <c r="O37" s="37"/>
      <c r="P37" s="37">
        <f t="shared" si="1"/>
        <v>0</v>
      </c>
      <c r="Q37" s="37">
        <f t="shared" si="2"/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3"/>
        <v>0</v>
      </c>
      <c r="W37" s="37">
        <f t="shared" si="4"/>
        <v>0</v>
      </c>
      <c r="X37" s="9" t="str">
        <f t="shared" si="5"/>
        <v>ok</v>
      </c>
      <c r="Y37" s="9"/>
      <c r="Z37" s="9"/>
      <c r="AA37" s="9"/>
      <c r="AB37" s="9"/>
      <c r="AC37" s="9"/>
    </row>
    <row r="38" spans="1:29" s="11" customFormat="1" ht="12.75">
      <c r="A38" s="13" t="s">
        <v>70</v>
      </c>
      <c r="B38" s="29"/>
      <c r="C38" s="31"/>
      <c r="D38" s="29"/>
      <c r="E38" s="37">
        <v>0</v>
      </c>
      <c r="F38" s="37">
        <v>0</v>
      </c>
      <c r="G38" s="37">
        <v>0</v>
      </c>
      <c r="H38" s="37">
        <f t="shared" si="0"/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/>
      <c r="O38" s="37"/>
      <c r="P38" s="37">
        <f t="shared" si="1"/>
        <v>0</v>
      </c>
      <c r="Q38" s="37">
        <f t="shared" si="2"/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3"/>
        <v>0</v>
      </c>
      <c r="W38" s="37">
        <f t="shared" si="4"/>
        <v>0</v>
      </c>
      <c r="X38" s="9" t="str">
        <f t="shared" si="5"/>
        <v>ok</v>
      </c>
      <c r="Y38" s="9"/>
      <c r="Z38" s="9"/>
      <c r="AA38" s="9"/>
      <c r="AB38" s="9"/>
      <c r="AC38" s="9"/>
    </row>
    <row r="39" spans="1:29" s="11" customFormat="1" ht="12.75">
      <c r="A39" s="13" t="s">
        <v>70</v>
      </c>
      <c r="B39" s="29"/>
      <c r="C39" s="31"/>
      <c r="D39" s="29"/>
      <c r="E39" s="37">
        <v>0</v>
      </c>
      <c r="F39" s="37">
        <v>0</v>
      </c>
      <c r="G39" s="37">
        <v>0</v>
      </c>
      <c r="H39" s="37">
        <f t="shared" si="0"/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/>
      <c r="O39" s="37"/>
      <c r="P39" s="37">
        <f t="shared" si="1"/>
        <v>0</v>
      </c>
      <c r="Q39" s="37">
        <f t="shared" si="2"/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3"/>
        <v>0</v>
      </c>
      <c r="W39" s="37">
        <f t="shared" si="4"/>
        <v>0</v>
      </c>
      <c r="X39" s="9" t="str">
        <f t="shared" si="5"/>
        <v>ok</v>
      </c>
      <c r="Y39" s="9"/>
      <c r="Z39" s="9"/>
      <c r="AA39" s="9"/>
      <c r="AB39" s="9"/>
      <c r="AC39" s="9"/>
    </row>
    <row r="40" spans="1:29" s="11" customFormat="1" ht="12.75">
      <c r="A40" s="13" t="s">
        <v>70</v>
      </c>
      <c r="B40" s="29"/>
      <c r="C40" s="31"/>
      <c r="D40" s="29"/>
      <c r="E40" s="37">
        <v>0</v>
      </c>
      <c r="F40" s="37">
        <v>0</v>
      </c>
      <c r="G40" s="37">
        <v>0</v>
      </c>
      <c r="H40" s="37">
        <f t="shared" si="0"/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/>
      <c r="O40" s="37"/>
      <c r="P40" s="37">
        <f t="shared" si="1"/>
        <v>0</v>
      </c>
      <c r="Q40" s="37">
        <f t="shared" si="2"/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3"/>
        <v>0</v>
      </c>
      <c r="W40" s="37">
        <f t="shared" si="4"/>
        <v>0</v>
      </c>
      <c r="X40" s="9" t="str">
        <f t="shared" si="5"/>
        <v>ok</v>
      </c>
      <c r="Y40" s="9"/>
      <c r="Z40" s="9"/>
      <c r="AA40" s="9"/>
      <c r="AB40" s="9"/>
      <c r="AC40" s="9"/>
    </row>
    <row r="41" spans="1:29" s="11" customFormat="1" ht="12.75">
      <c r="A41" s="13" t="s">
        <v>70</v>
      </c>
      <c r="B41" s="29"/>
      <c r="C41" s="31"/>
      <c r="D41" s="29"/>
      <c r="E41" s="37">
        <v>0</v>
      </c>
      <c r="F41" s="37">
        <v>0</v>
      </c>
      <c r="G41" s="37">
        <v>0</v>
      </c>
      <c r="H41" s="37">
        <f t="shared" si="0"/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/>
      <c r="O41" s="37"/>
      <c r="P41" s="37">
        <f t="shared" si="1"/>
        <v>0</v>
      </c>
      <c r="Q41" s="37">
        <f t="shared" si="2"/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3"/>
        <v>0</v>
      </c>
      <c r="W41" s="37">
        <f t="shared" si="4"/>
        <v>0</v>
      </c>
      <c r="X41" s="9" t="str">
        <f t="shared" si="5"/>
        <v>ok</v>
      </c>
      <c r="Y41" s="9"/>
      <c r="Z41" s="9"/>
      <c r="AA41" s="9"/>
      <c r="AB41" s="9"/>
      <c r="AC41" s="9"/>
    </row>
    <row r="42" spans="1:29" s="11" customFormat="1" ht="12.75">
      <c r="A42" s="13" t="s">
        <v>70</v>
      </c>
      <c r="B42" s="29"/>
      <c r="C42" s="31"/>
      <c r="D42" s="29"/>
      <c r="E42" s="37">
        <v>0</v>
      </c>
      <c r="F42" s="37">
        <v>0</v>
      </c>
      <c r="G42" s="37">
        <v>0</v>
      </c>
      <c r="H42" s="37">
        <f t="shared" si="0"/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/>
      <c r="O42" s="37"/>
      <c r="P42" s="37">
        <f t="shared" si="1"/>
        <v>0</v>
      </c>
      <c r="Q42" s="37">
        <f t="shared" si="2"/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3"/>
        <v>0</v>
      </c>
      <c r="W42" s="37">
        <f t="shared" si="4"/>
        <v>0</v>
      </c>
      <c r="X42" s="9" t="str">
        <f t="shared" si="5"/>
        <v>ok</v>
      </c>
      <c r="Y42" s="9"/>
      <c r="Z42" s="9"/>
      <c r="AA42" s="9"/>
      <c r="AB42" s="9"/>
      <c r="AC42" s="9"/>
    </row>
    <row r="43" spans="1:29" s="11" customFormat="1" ht="12.75">
      <c r="A43" s="13" t="s">
        <v>70</v>
      </c>
      <c r="B43" s="29"/>
      <c r="C43" s="31"/>
      <c r="D43" s="29"/>
      <c r="E43" s="37">
        <v>0</v>
      </c>
      <c r="F43" s="37">
        <v>0</v>
      </c>
      <c r="G43" s="37">
        <v>0</v>
      </c>
      <c r="H43" s="37">
        <f t="shared" si="0"/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/>
      <c r="O43" s="37"/>
      <c r="P43" s="37">
        <f t="shared" si="1"/>
        <v>0</v>
      </c>
      <c r="Q43" s="37">
        <f t="shared" si="2"/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3"/>
        <v>0</v>
      </c>
      <c r="W43" s="37">
        <f t="shared" si="4"/>
        <v>0</v>
      </c>
      <c r="X43" s="9" t="str">
        <f t="shared" si="5"/>
        <v>ok</v>
      </c>
      <c r="Y43" s="9"/>
      <c r="Z43" s="9"/>
      <c r="AA43" s="9"/>
      <c r="AB43" s="9"/>
      <c r="AC43" s="9"/>
    </row>
    <row r="44" spans="1:29" s="11" customFormat="1" ht="12.75">
      <c r="A44" s="13" t="s">
        <v>70</v>
      </c>
      <c r="B44" s="29"/>
      <c r="C44" s="31"/>
      <c r="D44" s="29"/>
      <c r="E44" s="37">
        <v>0</v>
      </c>
      <c r="F44" s="37">
        <v>0</v>
      </c>
      <c r="G44" s="37">
        <v>0</v>
      </c>
      <c r="H44" s="37">
        <f t="shared" si="0"/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/>
      <c r="O44" s="37"/>
      <c r="P44" s="37">
        <f t="shared" si="1"/>
        <v>0</v>
      </c>
      <c r="Q44" s="37">
        <f t="shared" si="2"/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3"/>
        <v>0</v>
      </c>
      <c r="W44" s="37">
        <f t="shared" si="4"/>
        <v>0</v>
      </c>
      <c r="X44" s="9" t="str">
        <f t="shared" si="5"/>
        <v>ok</v>
      </c>
      <c r="Y44" s="9"/>
      <c r="Z44" s="9"/>
      <c r="AA44" s="9"/>
      <c r="AB44" s="9"/>
      <c r="AC44" s="9"/>
    </row>
    <row r="45" spans="1:29" s="11" customFormat="1" ht="12.75">
      <c r="A45" s="13" t="s">
        <v>70</v>
      </c>
      <c r="B45" s="29"/>
      <c r="C45" s="31"/>
      <c r="D45" s="29"/>
      <c r="E45" s="37">
        <v>0</v>
      </c>
      <c r="F45" s="37">
        <v>0</v>
      </c>
      <c r="G45" s="37">
        <v>0</v>
      </c>
      <c r="H45" s="37">
        <f t="shared" si="0"/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/>
      <c r="O45" s="37"/>
      <c r="P45" s="37">
        <f t="shared" si="1"/>
        <v>0</v>
      </c>
      <c r="Q45" s="37">
        <f t="shared" si="2"/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3"/>
        <v>0</v>
      </c>
      <c r="W45" s="37">
        <f t="shared" si="4"/>
        <v>0</v>
      </c>
      <c r="X45" s="9" t="str">
        <f t="shared" si="5"/>
        <v>ok</v>
      </c>
      <c r="Y45" s="9"/>
      <c r="Z45" s="9"/>
      <c r="AA45" s="9"/>
      <c r="AB45" s="9"/>
      <c r="AC45" s="9"/>
    </row>
    <row r="47" spans="1:4" ht="12.75">
      <c r="A47" s="35"/>
      <c r="B47" s="36"/>
      <c r="D47" s="14"/>
    </row>
    <row r="48" spans="1:4" ht="12.75">
      <c r="A48" s="35"/>
      <c r="B48" s="36"/>
      <c r="D48" s="14"/>
    </row>
    <row r="49" spans="1:4" ht="12.75">
      <c r="A49" s="35"/>
      <c r="B49" s="36"/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</sheetData>
  <sheetProtection/>
  <printOptions/>
  <pageMargins left="1" right="1" top="1.2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Inga Jóna Óskarsdóttir</cp:lastModifiedBy>
  <cp:lastPrinted>2007-08-30T21:35:04Z</cp:lastPrinted>
  <dcterms:created xsi:type="dcterms:W3CDTF">2007-08-30T20:29:26Z</dcterms:created>
  <dcterms:modified xsi:type="dcterms:W3CDTF">2007-11-11T14:27:16Z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