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8955" activeTab="0"/>
  </bookViews>
  <sheets>
    <sheet name="dæmi 1" sheetId="1" r:id="rId1"/>
    <sheet name="skipting vaxta og verðbóta" sheetId="2" r:id="rId2"/>
    <sheet name="Sheet3" sheetId="3" r:id="rId3"/>
  </sheets>
  <definedNames>
    <definedName name="fj.afb.á_ári">'dæmi 1'!$B$5</definedName>
    <definedName name="Grunnvísitala">'dæmi 1'!$B$8</definedName>
    <definedName name="lengd_ár">'dæmi 1'!$B$4</definedName>
    <definedName name="Nafnverð">'dæmi 1'!$B$3</definedName>
    <definedName name="vextir">'dæmi 1'!$B$6</definedName>
  </definedNames>
  <calcPr fullCalcOnLoad="1"/>
</workbook>
</file>

<file path=xl/comments1.xml><?xml version="1.0" encoding="utf-8"?>
<comments xmlns="http://schemas.openxmlformats.org/spreadsheetml/2006/main">
  <authors>
    <author>Hulduborgir</author>
  </authors>
  <commentList>
    <comment ref="F9" authorId="0">
      <text>
        <r>
          <rPr>
            <b/>
            <sz val="8"/>
            <rFont val="Tahoma"/>
            <family val="0"/>
          </rPr>
          <t>Hulduborgir: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Rate</t>
        </r>
        <r>
          <rPr>
            <sz val="8"/>
            <rFont val="Tahoma"/>
            <family val="0"/>
          </rPr>
          <t xml:space="preserve">=vextir (5%)
</t>
        </r>
        <r>
          <rPr>
            <b/>
            <sz val="8"/>
            <rFont val="Tahoma"/>
            <family val="2"/>
          </rPr>
          <t>Nper</t>
        </r>
        <r>
          <rPr>
            <sz val="8"/>
            <rFont val="Tahoma"/>
            <family val="0"/>
          </rPr>
          <t xml:space="preserve">/total number payment=fjöldi gr.eftir, 12,11,10.......
</t>
        </r>
        <r>
          <rPr>
            <b/>
            <sz val="8"/>
            <rFont val="Tahoma"/>
            <family val="2"/>
          </rPr>
          <t>PV</t>
        </r>
        <r>
          <rPr>
            <sz val="8"/>
            <rFont val="Tahoma"/>
            <family val="0"/>
          </rPr>
          <t xml:space="preserve">/present value=  
 -uppreiknaður hst.
</t>
        </r>
      </text>
    </comment>
    <comment ref="E9" authorId="0">
      <text>
        <r>
          <rPr>
            <b/>
            <sz val="8"/>
            <rFont val="Tahoma"/>
            <family val="0"/>
          </rPr>
          <t>Hulduborgir: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Rate</t>
        </r>
        <r>
          <rPr>
            <sz val="8"/>
            <rFont val="Tahoma"/>
            <family val="0"/>
          </rPr>
          <t xml:space="preserve">=vextir (5%)
</t>
        </r>
        <r>
          <rPr>
            <b/>
            <sz val="8"/>
            <rFont val="Tahoma"/>
            <family val="2"/>
          </rPr>
          <t>Per</t>
        </r>
        <r>
          <rPr>
            <sz val="8"/>
            <rFont val="Tahoma"/>
            <family val="0"/>
          </rPr>
          <t xml:space="preserve">=fjöldi afb.á ári (1)
</t>
        </r>
        <r>
          <rPr>
            <b/>
            <sz val="8"/>
            <rFont val="Tahoma"/>
            <family val="2"/>
          </rPr>
          <t>Npe</t>
        </r>
        <r>
          <rPr>
            <sz val="8"/>
            <rFont val="Tahoma"/>
            <family val="0"/>
          </rPr>
          <t xml:space="preserve">r/total number payments=fjöldi gr.eftir,12,11,10..........
</t>
        </r>
      </text>
    </comment>
    <comment ref="D9" authorId="0">
      <text>
        <r>
          <rPr>
            <b/>
            <sz val="8"/>
            <rFont val="Tahoma"/>
            <family val="0"/>
          </rPr>
          <t>Hulduborgir: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Rate</t>
        </r>
        <r>
          <rPr>
            <sz val="8"/>
            <rFont val="Tahoma"/>
            <family val="0"/>
          </rPr>
          <t xml:space="preserve">= vextir (5%)
</t>
        </r>
        <r>
          <rPr>
            <b/>
            <sz val="8"/>
            <rFont val="Tahoma"/>
            <family val="2"/>
          </rPr>
          <t>Per</t>
        </r>
        <r>
          <rPr>
            <sz val="8"/>
            <rFont val="Tahoma"/>
            <family val="0"/>
          </rPr>
          <t xml:space="preserve">=fjöldi afb.á ári (1)
</t>
        </r>
        <r>
          <rPr>
            <b/>
            <sz val="8"/>
            <rFont val="Tahoma"/>
            <family val="2"/>
          </rPr>
          <t>Nper</t>
        </r>
        <r>
          <rPr>
            <sz val="8"/>
            <rFont val="Tahoma"/>
            <family val="0"/>
          </rPr>
          <t xml:space="preserve">/total number payments=fjöldi gr. Eftir,12,11,10.......
</t>
        </r>
        <r>
          <rPr>
            <b/>
            <sz val="8"/>
            <rFont val="Tahoma"/>
            <family val="2"/>
          </rPr>
          <t>PV</t>
        </r>
        <r>
          <rPr>
            <sz val="8"/>
            <rFont val="Tahoma"/>
            <family val="0"/>
          </rPr>
          <t xml:space="preserve">= -uppreikn.höfuðst.
</t>
        </r>
      </text>
    </comment>
  </commentList>
</comments>
</file>

<file path=xl/comments2.xml><?xml version="1.0" encoding="utf-8"?>
<comments xmlns="http://schemas.openxmlformats.org/spreadsheetml/2006/main">
  <authors>
    <author>Hulduborgir</author>
  </authors>
  <commentList>
    <comment ref="I64" authorId="0">
      <text>
        <r>
          <rPr>
            <b/>
            <sz val="8"/>
            <rFont val="Tahoma"/>
            <family val="0"/>
          </rPr>
          <t>Hulduborgir:</t>
        </r>
        <r>
          <rPr>
            <sz val="8"/>
            <rFont val="Tahoma"/>
            <family val="0"/>
          </rPr>
          <t xml:space="preserve">
Vaxtahluti verðbóta
</t>
        </r>
      </text>
    </comment>
  </commentList>
</comments>
</file>

<file path=xl/sharedStrings.xml><?xml version="1.0" encoding="utf-8"?>
<sst xmlns="http://schemas.openxmlformats.org/spreadsheetml/2006/main" count="66" uniqueCount="34">
  <si>
    <t>Annuitets án verðbóta</t>
  </si>
  <si>
    <t>Nafnverð</t>
  </si>
  <si>
    <t>lengd ár</t>
  </si>
  <si>
    <t>fj.afb.á ári</t>
  </si>
  <si>
    <t xml:space="preserve">vextir </t>
  </si>
  <si>
    <t>Vísitöluhækkun</t>
  </si>
  <si>
    <t>Grunnvísitala</t>
  </si>
  <si>
    <t>PPMT</t>
  </si>
  <si>
    <t>IMPT</t>
  </si>
  <si>
    <t>PMT</t>
  </si>
  <si>
    <t>Nr.greiðslu</t>
  </si>
  <si>
    <t>Afb.nafnverðs</t>
  </si>
  <si>
    <t>Vextir</t>
  </si>
  <si>
    <t>Greitt alls</t>
  </si>
  <si>
    <t>Staða fyrir greiðslu</t>
  </si>
  <si>
    <t>Staða eftir greiðslu</t>
  </si>
  <si>
    <t>Annuitets með verðbótum</t>
  </si>
  <si>
    <t>Vísitala</t>
  </si>
  <si>
    <t>Fjöldi gr.eftir</t>
  </si>
  <si>
    <t>Verðbætur</t>
  </si>
  <si>
    <t>1.</t>
  </si>
  <si>
    <t>Muna að uppreikna stöður fyrir greiðslu með vísitölu</t>
  </si>
  <si>
    <t>2.</t>
  </si>
  <si>
    <t>Í þessu tilfelli þarf nr. Greiðslu að vera föst =1, en fjöldi gr.eftir að vera hlaupandi t.d. 1/12, 1/11, 1/10 o.sv.frv.</t>
  </si>
  <si>
    <t>3.</t>
  </si>
  <si>
    <t>Vextir reiknast af uppreiknuðum HST = staða fyrir greiðslu</t>
  </si>
  <si>
    <t>afb.án vb.</t>
  </si>
  <si>
    <t>afb.m.vb</t>
  </si>
  <si>
    <t>afb.m.vx+vb</t>
  </si>
  <si>
    <t>afb.m.vx+án vb</t>
  </si>
  <si>
    <t>vextir án vb</t>
  </si>
  <si>
    <t>vextir m.vb</t>
  </si>
  <si>
    <t>Skipting vaxta og verðbóta:</t>
  </si>
  <si>
    <t>Hver er vaxtahluti verðbóta?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</si>
</sst>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0" fontId="2" fillId="2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5" fillId="2" borderId="5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3" borderId="0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0.140625" style="0" bestFit="1" customWidth="1"/>
    <col min="2" max="2" width="10.8515625" style="0" bestFit="1" customWidth="1"/>
    <col min="3" max="3" width="12.7109375" style="0" bestFit="1" customWidth="1"/>
    <col min="4" max="4" width="13.57421875" style="0" bestFit="1" customWidth="1"/>
    <col min="5" max="5" width="11.421875" style="0" customWidth="1"/>
    <col min="6" max="6" width="12.8515625" style="0" bestFit="1" customWidth="1"/>
    <col min="7" max="7" width="10.57421875" style="0" bestFit="1" customWidth="1"/>
    <col min="8" max="9" width="18.57421875" style="0" bestFit="1" customWidth="1"/>
  </cols>
  <sheetData>
    <row r="1" spans="1:2" ht="15.75">
      <c r="A1" s="1" t="s">
        <v>16</v>
      </c>
      <c r="B1" s="1"/>
    </row>
    <row r="3" spans="1:5" ht="12.75">
      <c r="A3" s="2" t="s">
        <v>1</v>
      </c>
      <c r="B3" s="3">
        <v>1000000</v>
      </c>
      <c r="C3" s="4"/>
      <c r="D3" s="4"/>
      <c r="E3" s="4"/>
    </row>
    <row r="4" spans="1:5" ht="12.75">
      <c r="A4" s="2" t="s">
        <v>2</v>
      </c>
      <c r="B4" s="2">
        <v>12</v>
      </c>
      <c r="C4" s="5"/>
      <c r="D4" s="5"/>
      <c r="E4" s="5"/>
    </row>
    <row r="5" spans="1:5" ht="12.75">
      <c r="A5" s="2" t="s">
        <v>3</v>
      </c>
      <c r="B5" s="2">
        <v>1</v>
      </c>
      <c r="C5" s="5"/>
      <c r="D5" s="5"/>
      <c r="E5" s="5"/>
    </row>
    <row r="6" spans="1:5" ht="12.75">
      <c r="A6" s="2" t="s">
        <v>4</v>
      </c>
      <c r="B6" s="6">
        <v>0.05</v>
      </c>
      <c r="C6" s="7"/>
      <c r="D6" s="7"/>
      <c r="E6" s="7"/>
    </row>
    <row r="7" spans="1:5" ht="12.75">
      <c r="A7" s="2"/>
      <c r="B7" s="6"/>
      <c r="C7" s="7"/>
      <c r="D7" s="7"/>
      <c r="E7" s="7"/>
    </row>
    <row r="8" spans="1:2" ht="12.75">
      <c r="A8" s="2" t="s">
        <v>6</v>
      </c>
      <c r="B8" s="8">
        <v>100</v>
      </c>
    </row>
    <row r="9" spans="4:6" ht="12.75">
      <c r="D9" s="9" t="s">
        <v>7</v>
      </c>
      <c r="E9" s="9" t="s">
        <v>8</v>
      </c>
      <c r="F9" s="9" t="s">
        <v>9</v>
      </c>
    </row>
    <row r="10" spans="1:9" ht="12.75">
      <c r="A10" s="10" t="s">
        <v>17</v>
      </c>
      <c r="B10" s="10" t="s">
        <v>10</v>
      </c>
      <c r="C10" s="10" t="s">
        <v>18</v>
      </c>
      <c r="D10" s="11" t="s">
        <v>11</v>
      </c>
      <c r="E10" s="11" t="s">
        <v>12</v>
      </c>
      <c r="F10" s="11" t="s">
        <v>13</v>
      </c>
      <c r="G10" s="11" t="s">
        <v>19</v>
      </c>
      <c r="H10" s="11" t="s">
        <v>14</v>
      </c>
      <c r="I10" s="11" t="s">
        <v>15</v>
      </c>
    </row>
    <row r="11" spans="1:9" ht="12.75">
      <c r="A11">
        <v>103</v>
      </c>
      <c r="B11">
        <v>1</v>
      </c>
      <c r="C11">
        <f>+B22</f>
        <v>12</v>
      </c>
      <c r="D11" s="12">
        <f aca="true" t="shared" si="0" ref="D11:D22">PPMT(vextir,fj.afb.á_ári,C11,-H11)</f>
        <v>64710.17232143985</v>
      </c>
      <c r="E11" s="12">
        <f aca="true" t="shared" si="1" ref="E11:E22">IPMT(vextir,fj.afb.á_ári,C11,-H11)</f>
        <v>51500</v>
      </c>
      <c r="F11" s="12">
        <f aca="true" t="shared" si="2" ref="F11:F22">PMT(vextir,C11,-H11)</f>
        <v>116210.17232143985</v>
      </c>
      <c r="G11" s="12">
        <f>+H11-Nafnverð</f>
        <v>30000</v>
      </c>
      <c r="H11" s="12">
        <f>+Nafnverð*A11/Grunnvísitala</f>
        <v>1030000</v>
      </c>
      <c r="I11" s="12">
        <f>+H11-D11</f>
        <v>965289.8276785602</v>
      </c>
    </row>
    <row r="12" spans="1:9" ht="12.75">
      <c r="A12">
        <v>106</v>
      </c>
      <c r="B12">
        <f>+B11+1</f>
        <v>2</v>
      </c>
      <c r="C12">
        <f>+C11-1</f>
        <v>11</v>
      </c>
      <c r="D12" s="12">
        <f t="shared" si="0"/>
        <v>69924.68135316751</v>
      </c>
      <c r="E12" s="12">
        <f t="shared" si="1"/>
        <v>49670.25326889679</v>
      </c>
      <c r="F12" s="12">
        <f t="shared" si="2"/>
        <v>119594.9346220643</v>
      </c>
      <c r="G12" s="12">
        <f>+H12-I11</f>
        <v>28115.237699375604</v>
      </c>
      <c r="H12" s="12">
        <f>+I11*A12/A11</f>
        <v>993405.0653779358</v>
      </c>
      <c r="I12" s="12">
        <f aca="true" t="shared" si="3" ref="I12:I22">+H12-D12</f>
        <v>923480.3840247683</v>
      </c>
    </row>
    <row r="13" spans="1:9" ht="12.75">
      <c r="A13">
        <v>109</v>
      </c>
      <c r="B13">
        <f aca="true" t="shared" si="4" ref="B13:B22">+B12+1</f>
        <v>3</v>
      </c>
      <c r="C13">
        <f aca="true" t="shared" si="5" ref="C13:C22">+C12-1</f>
        <v>10</v>
      </c>
      <c r="D13" s="12">
        <f t="shared" si="0"/>
        <v>75498.86585726438</v>
      </c>
      <c r="E13" s="12">
        <f t="shared" si="1"/>
        <v>47480.831065424405</v>
      </c>
      <c r="F13" s="12">
        <f t="shared" si="2"/>
        <v>122979.69692268877</v>
      </c>
      <c r="G13" s="12">
        <f aca="true" t="shared" si="6" ref="G13:G22">+H13-I12</f>
        <v>26136.23728371982</v>
      </c>
      <c r="H13" s="12">
        <f aca="true" t="shared" si="7" ref="H13:H22">+I12*A13/A12</f>
        <v>949616.6213084881</v>
      </c>
      <c r="I13" s="12">
        <f t="shared" si="3"/>
        <v>874117.7554512237</v>
      </c>
    </row>
    <row r="14" spans="1:9" ht="12.75">
      <c r="A14">
        <v>112</v>
      </c>
      <c r="B14">
        <f t="shared" si="4"/>
        <v>4</v>
      </c>
      <c r="C14">
        <f t="shared" si="5"/>
        <v>9</v>
      </c>
      <c r="D14" s="12">
        <f t="shared" si="0"/>
        <v>81455.65710838797</v>
      </c>
      <c r="E14" s="12">
        <f t="shared" si="1"/>
        <v>44908.80211492526</v>
      </c>
      <c r="F14" s="12">
        <f t="shared" si="2"/>
        <v>126364.45922331323</v>
      </c>
      <c r="G14" s="12">
        <f t="shared" si="6"/>
        <v>24058.286847281386</v>
      </c>
      <c r="H14" s="12">
        <f t="shared" si="7"/>
        <v>898176.0422985051</v>
      </c>
      <c r="I14" s="12">
        <f t="shared" si="3"/>
        <v>816720.3851901172</v>
      </c>
    </row>
    <row r="15" spans="1:9" ht="12.75">
      <c r="A15">
        <v>115</v>
      </c>
      <c r="B15">
        <f t="shared" si="4"/>
        <v>5</v>
      </c>
      <c r="C15">
        <f t="shared" si="5"/>
        <v>8</v>
      </c>
      <c r="D15" s="12">
        <f t="shared" si="0"/>
        <v>87819.38031998082</v>
      </c>
      <c r="E15" s="12">
        <f t="shared" si="1"/>
        <v>41929.841203956916</v>
      </c>
      <c r="F15" s="12">
        <f t="shared" si="2"/>
        <v>129749.22152393774</v>
      </c>
      <c r="G15" s="12">
        <f t="shared" si="6"/>
        <v>21876.438889021054</v>
      </c>
      <c r="H15" s="12">
        <f t="shared" si="7"/>
        <v>838596.8240791382</v>
      </c>
      <c r="I15" s="12">
        <f t="shared" si="3"/>
        <v>750777.4437591574</v>
      </c>
    </row>
    <row r="16" spans="1:9" ht="12.75">
      <c r="A16">
        <v>118</v>
      </c>
      <c r="B16">
        <f t="shared" si="4"/>
        <v>6</v>
      </c>
      <c r="C16">
        <f t="shared" si="5"/>
        <v>7</v>
      </c>
      <c r="D16" s="12">
        <f t="shared" si="0"/>
        <v>94615.83670996194</v>
      </c>
      <c r="E16" s="12">
        <f t="shared" si="1"/>
        <v>38518.14711460025</v>
      </c>
      <c r="F16" s="12">
        <f t="shared" si="2"/>
        <v>133133.9838245622</v>
      </c>
      <c r="G16" s="12">
        <f t="shared" si="6"/>
        <v>19585.498532847618</v>
      </c>
      <c r="H16" s="12">
        <f t="shared" si="7"/>
        <v>770362.942292005</v>
      </c>
      <c r="I16" s="12">
        <f t="shared" si="3"/>
        <v>675747.1055820431</v>
      </c>
    </row>
    <row r="17" spans="1:9" ht="12.75">
      <c r="A17">
        <v>120</v>
      </c>
      <c r="B17">
        <f t="shared" si="4"/>
        <v>7</v>
      </c>
      <c r="C17">
        <f t="shared" si="5"/>
        <v>6</v>
      </c>
      <c r="D17" s="12">
        <f t="shared" si="0"/>
        <v>101030.46970724754</v>
      </c>
      <c r="E17" s="12">
        <f t="shared" si="1"/>
        <v>34360.022317731</v>
      </c>
      <c r="F17" s="12">
        <f t="shared" si="2"/>
        <v>135390.49202497854</v>
      </c>
      <c r="G17" s="12">
        <f t="shared" si="6"/>
        <v>11453.34077257698</v>
      </c>
      <c r="H17" s="12">
        <f t="shared" si="7"/>
        <v>687200.44635462</v>
      </c>
      <c r="I17" s="12">
        <f t="shared" si="3"/>
        <v>586169.9766473725</v>
      </c>
    </row>
    <row r="18" spans="1:9" ht="12.75">
      <c r="A18">
        <v>122</v>
      </c>
      <c r="B18">
        <f t="shared" si="4"/>
        <v>8</v>
      </c>
      <c r="C18">
        <f t="shared" si="5"/>
        <v>5</v>
      </c>
      <c r="D18" s="12">
        <f t="shared" si="0"/>
        <v>107850.02641248665</v>
      </c>
      <c r="E18" s="12">
        <f t="shared" si="1"/>
        <v>29796.973812908105</v>
      </c>
      <c r="F18" s="12">
        <f t="shared" si="2"/>
        <v>137647.00022539476</v>
      </c>
      <c r="G18" s="12">
        <f t="shared" si="6"/>
        <v>9769.499610789586</v>
      </c>
      <c r="H18" s="12">
        <f t="shared" si="7"/>
        <v>595939.4762581621</v>
      </c>
      <c r="I18" s="12">
        <f t="shared" si="3"/>
        <v>488089.4498456754</v>
      </c>
    </row>
    <row r="19" spans="1:9" ht="12.75">
      <c r="A19">
        <v>124</v>
      </c>
      <c r="B19">
        <f t="shared" si="4"/>
        <v>9</v>
      </c>
      <c r="C19">
        <f t="shared" si="5"/>
        <v>4</v>
      </c>
      <c r="D19" s="12">
        <f t="shared" si="0"/>
        <v>115098.96261398176</v>
      </c>
      <c r="E19" s="12">
        <f t="shared" si="1"/>
        <v>24804.545811829405</v>
      </c>
      <c r="F19" s="12">
        <f t="shared" si="2"/>
        <v>139903.50842581116</v>
      </c>
      <c r="G19" s="12">
        <f t="shared" si="6"/>
        <v>8001.466390912712</v>
      </c>
      <c r="H19" s="12">
        <f t="shared" si="7"/>
        <v>496090.9162365881</v>
      </c>
      <c r="I19" s="12">
        <f t="shared" si="3"/>
        <v>380991.95362260635</v>
      </c>
    </row>
    <row r="20" spans="1:9" ht="12.75">
      <c r="A20">
        <v>126</v>
      </c>
      <c r="B20">
        <f t="shared" si="4"/>
        <v>10</v>
      </c>
      <c r="C20">
        <f t="shared" si="5"/>
        <v>3</v>
      </c>
      <c r="D20" s="12">
        <f t="shared" si="0"/>
        <v>122803.16736959494</v>
      </c>
      <c r="E20" s="12">
        <f t="shared" si="1"/>
        <v>19356.84925663242</v>
      </c>
      <c r="F20" s="12">
        <f t="shared" si="2"/>
        <v>142160.01662622736</v>
      </c>
      <c r="G20" s="12">
        <f t="shared" si="6"/>
        <v>6145.031510042027</v>
      </c>
      <c r="H20" s="12">
        <f t="shared" si="7"/>
        <v>387136.9851326484</v>
      </c>
      <c r="I20" s="12">
        <f t="shared" si="3"/>
        <v>264333.81776305346</v>
      </c>
    </row>
    <row r="21" spans="1:9" ht="12.75">
      <c r="A21">
        <v>131</v>
      </c>
      <c r="B21">
        <f t="shared" si="4"/>
        <v>11</v>
      </c>
      <c r="C21">
        <f t="shared" si="5"/>
        <v>2</v>
      </c>
      <c r="D21" s="12">
        <f t="shared" si="0"/>
        <v>134060.1243784746</v>
      </c>
      <c r="E21" s="12">
        <f t="shared" si="1"/>
        <v>13741.162748793653</v>
      </c>
      <c r="F21" s="12">
        <f t="shared" si="2"/>
        <v>147801.28712726827</v>
      </c>
      <c r="G21" s="12">
        <f t="shared" si="6"/>
        <v>10489.437212819583</v>
      </c>
      <c r="H21" s="12">
        <f t="shared" si="7"/>
        <v>274823.25497587305</v>
      </c>
      <c r="I21" s="12">
        <f t="shared" si="3"/>
        <v>140763.13059739844</v>
      </c>
    </row>
    <row r="22" spans="1:9" ht="12.75">
      <c r="A22" s="14">
        <v>136</v>
      </c>
      <c r="B22" s="14">
        <f t="shared" si="4"/>
        <v>12</v>
      </c>
      <c r="C22" s="14">
        <f t="shared" si="5"/>
        <v>1</v>
      </c>
      <c r="D22" s="13">
        <f t="shared" si="0"/>
        <v>146135.7691698181</v>
      </c>
      <c r="E22" s="13">
        <f t="shared" si="1"/>
        <v>7306.788458490912</v>
      </c>
      <c r="F22" s="13">
        <f t="shared" si="2"/>
        <v>153442.557628309</v>
      </c>
      <c r="G22" s="13">
        <f t="shared" si="6"/>
        <v>5372.63857241979</v>
      </c>
      <c r="H22" s="15">
        <f t="shared" si="7"/>
        <v>146135.76916981823</v>
      </c>
      <c r="I22" s="15">
        <f t="shared" si="3"/>
        <v>0</v>
      </c>
    </row>
    <row r="23" spans="1:9" ht="12.75">
      <c r="A23" s="14"/>
      <c r="B23" s="14"/>
      <c r="C23" s="14"/>
      <c r="D23" s="16">
        <f>SUM(D11:D22)</f>
        <v>1201003.113321806</v>
      </c>
      <c r="E23" s="16">
        <f>SUM(E11:E22)</f>
        <v>403374.21717418917</v>
      </c>
      <c r="F23" s="16">
        <f>SUM(F11:F22)</f>
        <v>1604377.330495995</v>
      </c>
      <c r="G23" s="16">
        <f>SUM(G11:G22)</f>
        <v>201003.11332180616</v>
      </c>
      <c r="H23" s="15"/>
      <c r="I23" s="15"/>
    </row>
    <row r="24" spans="1:9" ht="12.75">
      <c r="A24" s="14"/>
      <c r="B24" s="14"/>
      <c r="C24" s="14"/>
      <c r="D24" s="15"/>
      <c r="E24" s="15"/>
      <c r="F24" s="15"/>
      <c r="G24" s="15"/>
      <c r="H24" s="15"/>
      <c r="I24" s="15"/>
    </row>
    <row r="25" spans="4:9" ht="12.75">
      <c r="D25" s="12"/>
      <c r="E25" s="12"/>
      <c r="F25" s="12"/>
      <c r="G25" s="12"/>
      <c r="H25" s="12"/>
      <c r="I25" s="12"/>
    </row>
    <row r="26" spans="4:9" ht="12.75">
      <c r="D26" s="12"/>
      <c r="E26" s="12"/>
      <c r="F26" s="12"/>
      <c r="G26" s="12"/>
      <c r="H26" s="12"/>
      <c r="I26" s="12"/>
    </row>
    <row r="27" spans="2:9" ht="12.75">
      <c r="B27" s="17" t="s">
        <v>20</v>
      </c>
      <c r="C27" s="18" t="s">
        <v>21</v>
      </c>
      <c r="D27" s="19"/>
      <c r="E27" s="19"/>
      <c r="F27" s="19"/>
      <c r="G27" s="19"/>
      <c r="H27" s="19"/>
      <c r="I27" s="19"/>
    </row>
    <row r="28" spans="2:9" ht="12.75">
      <c r="B28" s="17"/>
      <c r="C28" s="18"/>
      <c r="D28" s="19"/>
      <c r="E28" s="19"/>
      <c r="F28" s="19"/>
      <c r="G28" s="19"/>
      <c r="H28" s="19"/>
      <c r="I28" s="19"/>
    </row>
    <row r="29" spans="2:9" ht="12.75">
      <c r="B29" s="17" t="s">
        <v>22</v>
      </c>
      <c r="C29" s="18" t="s">
        <v>23</v>
      </c>
      <c r="D29" s="18"/>
      <c r="E29" s="18"/>
      <c r="F29" s="18"/>
      <c r="G29" s="18"/>
      <c r="H29" s="18"/>
      <c r="I29" s="18"/>
    </row>
    <row r="30" spans="2:9" ht="12.75">
      <c r="B30" s="17"/>
      <c r="C30" s="18"/>
      <c r="D30" s="18"/>
      <c r="E30" s="18"/>
      <c r="F30" s="18"/>
      <c r="G30" s="18"/>
      <c r="H30" s="18"/>
      <c r="I30" s="18"/>
    </row>
    <row r="31" spans="2:9" ht="12.75">
      <c r="B31" s="17" t="s">
        <v>24</v>
      </c>
      <c r="C31" s="18" t="s">
        <v>25</v>
      </c>
      <c r="D31" s="18"/>
      <c r="E31" s="18"/>
      <c r="F31" s="18"/>
      <c r="G31" s="18"/>
      <c r="H31" s="18"/>
      <c r="I31" s="18"/>
    </row>
  </sheetData>
  <printOptions gridLines="1" headings="1"/>
  <pageMargins left="0.75" right="0.75" top="1" bottom="1" header="0.5" footer="0.5"/>
  <pageSetup cellComments="asDisplayed" fitToHeight="1" fitToWidth="1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50" sqref="A50"/>
    </sheetView>
  </sheetViews>
  <sheetFormatPr defaultColWidth="9.140625" defaultRowHeight="12.75"/>
  <cols>
    <col min="1" max="1" width="25.8515625" style="20" bestFit="1" customWidth="1"/>
    <col min="2" max="2" width="10.8515625" style="20" bestFit="1" customWidth="1"/>
    <col min="3" max="3" width="11.140625" style="20" customWidth="1"/>
    <col min="4" max="4" width="13.57421875" style="20" bestFit="1" customWidth="1"/>
    <col min="5" max="5" width="7.57421875" style="20" bestFit="1" customWidth="1"/>
    <col min="6" max="6" width="11.57421875" style="20" customWidth="1"/>
    <col min="7" max="7" width="9.140625" style="20" customWidth="1"/>
    <col min="8" max="9" width="18.57421875" style="20" bestFit="1" customWidth="1"/>
    <col min="10" max="16384" width="9.140625" style="20" customWidth="1"/>
  </cols>
  <sheetData>
    <row r="1" spans="1:10" ht="15.75">
      <c r="A1" s="30" t="s">
        <v>0</v>
      </c>
      <c r="B1" s="31"/>
      <c r="C1" s="32"/>
      <c r="D1" s="32"/>
      <c r="E1" s="32"/>
      <c r="F1" s="32"/>
      <c r="G1" s="32"/>
      <c r="H1" s="32"/>
      <c r="I1" s="32"/>
      <c r="J1" s="33"/>
    </row>
    <row r="2" spans="1:10" ht="11.25">
      <c r="A2" s="34" t="s">
        <v>1</v>
      </c>
      <c r="B2" s="35">
        <v>1000000</v>
      </c>
      <c r="C2" s="36"/>
      <c r="D2" s="36"/>
      <c r="E2" s="36"/>
      <c r="F2" s="37"/>
      <c r="G2" s="37"/>
      <c r="H2" s="37"/>
      <c r="I2" s="37"/>
      <c r="J2" s="38"/>
    </row>
    <row r="3" spans="1:10" ht="11.25">
      <c r="A3" s="34" t="s">
        <v>2</v>
      </c>
      <c r="B3" s="39">
        <v>12</v>
      </c>
      <c r="C3" s="40"/>
      <c r="D3" s="40"/>
      <c r="E3" s="40"/>
      <c r="F3" s="37"/>
      <c r="G3" s="37"/>
      <c r="H3" s="37"/>
      <c r="I3" s="37"/>
      <c r="J3" s="38"/>
    </row>
    <row r="4" spans="1:10" ht="11.25">
      <c r="A4" s="34" t="s">
        <v>3</v>
      </c>
      <c r="B4" s="39">
        <v>1</v>
      </c>
      <c r="C4" s="40"/>
      <c r="D4" s="40"/>
      <c r="E4" s="40"/>
      <c r="F4" s="37"/>
      <c r="G4" s="37"/>
      <c r="H4" s="37"/>
      <c r="I4" s="37"/>
      <c r="J4" s="38"/>
    </row>
    <row r="5" spans="1:10" ht="11.25">
      <c r="A5" s="34" t="s">
        <v>4</v>
      </c>
      <c r="B5" s="41">
        <v>0.05</v>
      </c>
      <c r="C5" s="42"/>
      <c r="D5" s="42"/>
      <c r="E5" s="42"/>
      <c r="F5" s="37"/>
      <c r="G5" s="37"/>
      <c r="H5" s="37"/>
      <c r="I5" s="37"/>
      <c r="J5" s="38"/>
    </row>
    <row r="6" spans="1:10" ht="11.25">
      <c r="A6" s="34" t="s">
        <v>5</v>
      </c>
      <c r="B6" s="41">
        <v>0</v>
      </c>
      <c r="C6" s="42"/>
      <c r="D6" s="42"/>
      <c r="E6" s="42"/>
      <c r="F6" s="37"/>
      <c r="G6" s="37"/>
      <c r="H6" s="37"/>
      <c r="I6" s="37"/>
      <c r="J6" s="38"/>
    </row>
    <row r="7" spans="1:10" ht="11.25">
      <c r="A7" s="34" t="s">
        <v>6</v>
      </c>
      <c r="B7" s="39">
        <v>0</v>
      </c>
      <c r="C7" s="37"/>
      <c r="D7" s="37"/>
      <c r="E7" s="37"/>
      <c r="F7" s="37"/>
      <c r="G7" s="37"/>
      <c r="H7" s="37"/>
      <c r="I7" s="37"/>
      <c r="J7" s="38"/>
    </row>
    <row r="8" spans="1:10" ht="11.25">
      <c r="A8" s="43"/>
      <c r="B8" s="37"/>
      <c r="C8" s="37"/>
      <c r="D8" s="44" t="s">
        <v>7</v>
      </c>
      <c r="E8" s="44" t="s">
        <v>8</v>
      </c>
      <c r="F8" s="44" t="s">
        <v>9</v>
      </c>
      <c r="G8" s="37"/>
      <c r="H8" s="37"/>
      <c r="I8" s="37"/>
      <c r="J8" s="38"/>
    </row>
    <row r="9" spans="1:10" ht="11.25">
      <c r="A9" s="45"/>
      <c r="B9" s="21" t="s">
        <v>10</v>
      </c>
      <c r="C9" s="21"/>
      <c r="D9" s="21" t="s">
        <v>11</v>
      </c>
      <c r="E9" s="21" t="s">
        <v>12</v>
      </c>
      <c r="F9" s="21" t="s">
        <v>13</v>
      </c>
      <c r="G9" s="21"/>
      <c r="H9" s="21" t="s">
        <v>14</v>
      </c>
      <c r="I9" s="21" t="s">
        <v>15</v>
      </c>
      <c r="J9" s="38"/>
    </row>
    <row r="10" spans="1:10" ht="11.25">
      <c r="A10" s="43"/>
      <c r="B10" s="37">
        <v>1</v>
      </c>
      <c r="C10" s="37"/>
      <c r="D10" s="46">
        <f aca="true" t="shared" si="0" ref="D10:D21">PPMT(vextir,B10,lengd_ár,-Nafnverð)</f>
        <v>62825.41002081541</v>
      </c>
      <c r="E10" s="46">
        <f aca="true" t="shared" si="1" ref="E10:E21">IPMT(vextir,B10,lengd_ár,-Nafnverð)</f>
        <v>50000</v>
      </c>
      <c r="F10" s="46">
        <f aca="true" t="shared" si="2" ref="F10:F21">PMT(vextir,lengd_ár,-Nafnverð)</f>
        <v>112825.41002081541</v>
      </c>
      <c r="G10" s="46"/>
      <c r="H10" s="46">
        <f>+Nafnverð</f>
        <v>1000000</v>
      </c>
      <c r="I10" s="46">
        <f>+H10-D10</f>
        <v>937174.5899791846</v>
      </c>
      <c r="J10" s="38"/>
    </row>
    <row r="11" spans="1:10" ht="11.25">
      <c r="A11" s="43"/>
      <c r="B11" s="37">
        <f>+B10+1</f>
        <v>2</v>
      </c>
      <c r="C11" s="37"/>
      <c r="D11" s="46">
        <f t="shared" si="0"/>
        <v>65966.68052185618</v>
      </c>
      <c r="E11" s="46">
        <f t="shared" si="1"/>
        <v>46858.72949895923</v>
      </c>
      <c r="F11" s="46">
        <f t="shared" si="2"/>
        <v>112825.41002081541</v>
      </c>
      <c r="G11" s="46"/>
      <c r="H11" s="46">
        <f>+I10</f>
        <v>937174.5899791846</v>
      </c>
      <c r="I11" s="46">
        <f aca="true" t="shared" si="3" ref="I11:I21">+H11-D11</f>
        <v>871207.9094573284</v>
      </c>
      <c r="J11" s="38"/>
    </row>
    <row r="12" spans="1:10" ht="11.25">
      <c r="A12" s="43"/>
      <c r="B12" s="37">
        <f aca="true" t="shared" si="4" ref="B12:B21">+B11+1</f>
        <v>3</v>
      </c>
      <c r="C12" s="37"/>
      <c r="D12" s="46">
        <f t="shared" si="0"/>
        <v>69265.01454794899</v>
      </c>
      <c r="E12" s="46">
        <f t="shared" si="1"/>
        <v>43560.39547286642</v>
      </c>
      <c r="F12" s="46">
        <f t="shared" si="2"/>
        <v>112825.41002081541</v>
      </c>
      <c r="G12" s="46"/>
      <c r="H12" s="46">
        <f aca="true" t="shared" si="5" ref="H12:H21">+I11</f>
        <v>871207.9094573284</v>
      </c>
      <c r="I12" s="46">
        <f t="shared" si="3"/>
        <v>801942.8949093794</v>
      </c>
      <c r="J12" s="38"/>
    </row>
    <row r="13" spans="1:10" ht="11.25">
      <c r="A13" s="43"/>
      <c r="B13" s="37">
        <f t="shared" si="4"/>
        <v>4</v>
      </c>
      <c r="C13" s="37"/>
      <c r="D13" s="46">
        <f t="shared" si="0"/>
        <v>72728.26527534644</v>
      </c>
      <c r="E13" s="46">
        <f t="shared" si="1"/>
        <v>40097.14474546897</v>
      </c>
      <c r="F13" s="46">
        <f t="shared" si="2"/>
        <v>112825.41002081541</v>
      </c>
      <c r="G13" s="46"/>
      <c r="H13" s="46">
        <f t="shared" si="5"/>
        <v>801942.8949093794</v>
      </c>
      <c r="I13" s="46">
        <f t="shared" si="3"/>
        <v>729214.629634033</v>
      </c>
      <c r="J13" s="38"/>
    </row>
    <row r="14" spans="1:10" ht="11.25">
      <c r="A14" s="43"/>
      <c r="B14" s="37">
        <f t="shared" si="4"/>
        <v>5</v>
      </c>
      <c r="C14" s="37"/>
      <c r="D14" s="46">
        <f t="shared" si="0"/>
        <v>76364.67853911375</v>
      </c>
      <c r="E14" s="46">
        <f t="shared" si="1"/>
        <v>36460.73148170165</v>
      </c>
      <c r="F14" s="46">
        <f t="shared" si="2"/>
        <v>112825.41002081541</v>
      </c>
      <c r="G14" s="46"/>
      <c r="H14" s="46">
        <f t="shared" si="5"/>
        <v>729214.629634033</v>
      </c>
      <c r="I14" s="46">
        <f t="shared" si="3"/>
        <v>652849.9510949192</v>
      </c>
      <c r="J14" s="38"/>
    </row>
    <row r="15" spans="1:10" ht="11.25">
      <c r="A15" s="43"/>
      <c r="B15" s="37">
        <f t="shared" si="4"/>
        <v>6</v>
      </c>
      <c r="C15" s="37"/>
      <c r="D15" s="46">
        <f t="shared" si="0"/>
        <v>80182.91246606945</v>
      </c>
      <c r="E15" s="46">
        <f t="shared" si="1"/>
        <v>32642.497554745958</v>
      </c>
      <c r="F15" s="46">
        <f t="shared" si="2"/>
        <v>112825.41002081541</v>
      </c>
      <c r="G15" s="46"/>
      <c r="H15" s="46">
        <f t="shared" si="5"/>
        <v>652849.9510949192</v>
      </c>
      <c r="I15" s="46">
        <f t="shared" si="3"/>
        <v>572667.0386288498</v>
      </c>
      <c r="J15" s="38"/>
    </row>
    <row r="16" spans="1:10" ht="11.25">
      <c r="A16" s="43"/>
      <c r="B16" s="37">
        <f t="shared" si="4"/>
        <v>7</v>
      </c>
      <c r="C16" s="37"/>
      <c r="D16" s="46">
        <f t="shared" si="0"/>
        <v>84192.05808937292</v>
      </c>
      <c r="E16" s="46">
        <f t="shared" si="1"/>
        <v>28633.351931442492</v>
      </c>
      <c r="F16" s="46">
        <f t="shared" si="2"/>
        <v>112825.41002081541</v>
      </c>
      <c r="G16" s="46"/>
      <c r="H16" s="46">
        <f t="shared" si="5"/>
        <v>572667.0386288498</v>
      </c>
      <c r="I16" s="46">
        <f t="shared" si="3"/>
        <v>488474.98053947685</v>
      </c>
      <c r="J16" s="38"/>
    </row>
    <row r="17" spans="1:10" ht="11.25">
      <c r="A17" s="43"/>
      <c r="B17" s="37">
        <f t="shared" si="4"/>
        <v>8</v>
      </c>
      <c r="C17" s="37"/>
      <c r="D17" s="46">
        <f t="shared" si="0"/>
        <v>88401.6609938416</v>
      </c>
      <c r="E17" s="46">
        <f t="shared" si="1"/>
        <v>24423.749026973826</v>
      </c>
      <c r="F17" s="46">
        <f t="shared" si="2"/>
        <v>112825.41002081541</v>
      </c>
      <c r="G17" s="46"/>
      <c r="H17" s="46">
        <f t="shared" si="5"/>
        <v>488474.98053947685</v>
      </c>
      <c r="I17" s="46">
        <f t="shared" si="3"/>
        <v>400073.31954563526</v>
      </c>
      <c r="J17" s="38"/>
    </row>
    <row r="18" spans="1:10" ht="11.25">
      <c r="A18" s="43"/>
      <c r="B18" s="37">
        <f t="shared" si="4"/>
        <v>9</v>
      </c>
      <c r="C18" s="37"/>
      <c r="D18" s="46">
        <f t="shared" si="0"/>
        <v>92821.74404353365</v>
      </c>
      <c r="E18" s="46">
        <f t="shared" si="1"/>
        <v>20003.665977281766</v>
      </c>
      <c r="F18" s="46">
        <f t="shared" si="2"/>
        <v>112825.41002081541</v>
      </c>
      <c r="G18" s="46"/>
      <c r="H18" s="46">
        <f t="shared" si="5"/>
        <v>400073.31954563526</v>
      </c>
      <c r="I18" s="46">
        <f t="shared" si="3"/>
        <v>307251.5755021016</v>
      </c>
      <c r="J18" s="38"/>
    </row>
    <row r="19" spans="1:10" ht="11.25">
      <c r="A19" s="43"/>
      <c r="B19" s="37">
        <f t="shared" si="4"/>
        <v>10</v>
      </c>
      <c r="C19" s="37"/>
      <c r="D19" s="46">
        <f t="shared" si="0"/>
        <v>97462.83124571035</v>
      </c>
      <c r="E19" s="46">
        <f t="shared" si="1"/>
        <v>15362.578775105067</v>
      </c>
      <c r="F19" s="46">
        <f t="shared" si="2"/>
        <v>112825.41002081541</v>
      </c>
      <c r="G19" s="46"/>
      <c r="H19" s="46">
        <f t="shared" si="5"/>
        <v>307251.5755021016</v>
      </c>
      <c r="I19" s="46">
        <f t="shared" si="3"/>
        <v>209788.74425639128</v>
      </c>
      <c r="J19" s="38"/>
    </row>
    <row r="20" spans="1:10" ht="11.25">
      <c r="A20" s="43"/>
      <c r="B20" s="37">
        <f t="shared" si="4"/>
        <v>11</v>
      </c>
      <c r="C20" s="37"/>
      <c r="D20" s="46">
        <f t="shared" si="0"/>
        <v>102335.97280799586</v>
      </c>
      <c r="E20" s="46">
        <f t="shared" si="1"/>
        <v>10489.437212819561</v>
      </c>
      <c r="F20" s="46">
        <f t="shared" si="2"/>
        <v>112825.41002081541</v>
      </c>
      <c r="G20" s="46"/>
      <c r="H20" s="46">
        <f t="shared" si="5"/>
        <v>209788.74425639128</v>
      </c>
      <c r="I20" s="46">
        <f t="shared" si="3"/>
        <v>107452.77144839542</v>
      </c>
      <c r="J20" s="38"/>
    </row>
    <row r="21" spans="1:10" ht="11.25">
      <c r="A21" s="43"/>
      <c r="B21" s="22">
        <f t="shared" si="4"/>
        <v>12</v>
      </c>
      <c r="C21" s="22"/>
      <c r="D21" s="23">
        <f t="shared" si="0"/>
        <v>107452.77144839565</v>
      </c>
      <c r="E21" s="23">
        <f t="shared" si="1"/>
        <v>5372.638572419761</v>
      </c>
      <c r="F21" s="23">
        <f t="shared" si="2"/>
        <v>112825.41002081541</v>
      </c>
      <c r="G21" s="23"/>
      <c r="H21" s="23">
        <f t="shared" si="5"/>
        <v>107452.77144839542</v>
      </c>
      <c r="I21" s="23">
        <f t="shared" si="3"/>
        <v>-2.3283064365386963E-10</v>
      </c>
      <c r="J21" s="38"/>
    </row>
    <row r="22" spans="1:10" ht="11.25">
      <c r="A22" s="43"/>
      <c r="B22" s="37"/>
      <c r="C22" s="37"/>
      <c r="D22" s="47">
        <f>SUM(D10:D21)</f>
        <v>1000000.0000000003</v>
      </c>
      <c r="E22" s="47">
        <f>SUM(E10:E21)</f>
        <v>353904.9202497848</v>
      </c>
      <c r="F22" s="47">
        <f>SUM(F10:F21)</f>
        <v>1353904.920249785</v>
      </c>
      <c r="G22" s="46"/>
      <c r="H22" s="46"/>
      <c r="I22" s="46"/>
      <c r="J22" s="38"/>
    </row>
    <row r="23" spans="1:10" ht="11.25">
      <c r="A23" s="48"/>
      <c r="B23" s="22"/>
      <c r="C23" s="22"/>
      <c r="D23" s="22"/>
      <c r="E23" s="22"/>
      <c r="F23" s="22"/>
      <c r="G23" s="22"/>
      <c r="H23" s="22"/>
      <c r="I23" s="22"/>
      <c r="J23" s="49"/>
    </row>
    <row r="24" spans="1:10" ht="11.25">
      <c r="A24" s="50"/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5.75">
      <c r="A25" s="51" t="s">
        <v>16</v>
      </c>
      <c r="B25" s="52"/>
      <c r="C25" s="14"/>
      <c r="D25" s="14"/>
      <c r="E25" s="14"/>
      <c r="F25" s="14"/>
      <c r="G25" s="14"/>
      <c r="H25" s="14"/>
      <c r="I25" s="14"/>
      <c r="J25" s="38"/>
    </row>
    <row r="26" spans="1:10" ht="11.25">
      <c r="A26" s="53" t="s">
        <v>1</v>
      </c>
      <c r="B26" s="54">
        <v>1000000</v>
      </c>
      <c r="C26" s="55"/>
      <c r="D26" s="55"/>
      <c r="E26" s="55"/>
      <c r="F26" s="26"/>
      <c r="G26" s="26"/>
      <c r="H26" s="26"/>
      <c r="I26" s="26"/>
      <c r="J26" s="56"/>
    </row>
    <row r="27" spans="1:10" ht="11.25">
      <c r="A27" s="53" t="s">
        <v>2</v>
      </c>
      <c r="B27" s="57">
        <v>12</v>
      </c>
      <c r="C27" s="58"/>
      <c r="D27" s="58"/>
      <c r="E27" s="58"/>
      <c r="F27" s="26"/>
      <c r="G27" s="26"/>
      <c r="H27" s="26"/>
      <c r="I27" s="26"/>
      <c r="J27" s="56"/>
    </row>
    <row r="28" spans="1:10" ht="11.25">
      <c r="A28" s="53" t="s">
        <v>3</v>
      </c>
      <c r="B28" s="57">
        <v>1</v>
      </c>
      <c r="C28" s="58"/>
      <c r="D28" s="58"/>
      <c r="E28" s="58"/>
      <c r="F28" s="26"/>
      <c r="G28" s="26"/>
      <c r="H28" s="26"/>
      <c r="I28" s="26"/>
      <c r="J28" s="56"/>
    </row>
    <row r="29" spans="1:10" ht="11.25">
      <c r="A29" s="53" t="s">
        <v>4</v>
      </c>
      <c r="B29" s="59">
        <v>0.05</v>
      </c>
      <c r="C29" s="60"/>
      <c r="D29" s="60"/>
      <c r="E29" s="60"/>
      <c r="F29" s="26"/>
      <c r="G29" s="26"/>
      <c r="H29" s="26"/>
      <c r="I29" s="26"/>
      <c r="J29" s="56"/>
    </row>
    <row r="30" spans="1:10" ht="11.25">
      <c r="A30" s="53"/>
      <c r="B30" s="59"/>
      <c r="C30" s="60"/>
      <c r="D30" s="60"/>
      <c r="E30" s="60"/>
      <c r="F30" s="26"/>
      <c r="G30" s="26"/>
      <c r="H30" s="26"/>
      <c r="I30" s="26"/>
      <c r="J30" s="56"/>
    </row>
    <row r="31" spans="1:10" ht="11.25">
      <c r="A31" s="53" t="s">
        <v>6</v>
      </c>
      <c r="B31" s="57">
        <v>100</v>
      </c>
      <c r="C31" s="26"/>
      <c r="D31" s="26"/>
      <c r="E31" s="26"/>
      <c r="F31" s="26"/>
      <c r="G31" s="26"/>
      <c r="H31" s="26"/>
      <c r="I31" s="26"/>
      <c r="J31" s="56"/>
    </row>
    <row r="32" spans="1:10" ht="11.25">
      <c r="A32" s="61"/>
      <c r="B32" s="26"/>
      <c r="C32" s="26"/>
      <c r="D32" s="62" t="s">
        <v>7</v>
      </c>
      <c r="E32" s="62" t="s">
        <v>8</v>
      </c>
      <c r="F32" s="62" t="s">
        <v>9</v>
      </c>
      <c r="G32" s="26"/>
      <c r="H32" s="26"/>
      <c r="I32" s="26"/>
      <c r="J32" s="56"/>
    </row>
    <row r="33" spans="1:10" ht="11.25">
      <c r="A33" s="63" t="s">
        <v>17</v>
      </c>
      <c r="B33" s="25" t="s">
        <v>10</v>
      </c>
      <c r="C33" s="25" t="s">
        <v>18</v>
      </c>
      <c r="D33" s="25" t="s">
        <v>11</v>
      </c>
      <c r="E33" s="25" t="s">
        <v>12</v>
      </c>
      <c r="F33" s="25" t="s">
        <v>13</v>
      </c>
      <c r="G33" s="25" t="s">
        <v>19</v>
      </c>
      <c r="H33" s="25" t="s">
        <v>14</v>
      </c>
      <c r="I33" s="25" t="s">
        <v>15</v>
      </c>
      <c r="J33" s="56"/>
    </row>
    <row r="34" spans="1:10" ht="11.25">
      <c r="A34" s="61">
        <v>103</v>
      </c>
      <c r="B34" s="26">
        <v>1</v>
      </c>
      <c r="C34" s="26">
        <f>+B45</f>
        <v>12</v>
      </c>
      <c r="D34" s="28">
        <f aca="true" t="shared" si="6" ref="D34:D45">PPMT(vextir,fj.afb.á_ári,C34,-H34)</f>
        <v>64710.17232143985</v>
      </c>
      <c r="E34" s="28">
        <f aca="true" t="shared" si="7" ref="E34:E45">IPMT(vextir,fj.afb.á_ári,C34,-H34)</f>
        <v>51500</v>
      </c>
      <c r="F34" s="28">
        <f aca="true" t="shared" si="8" ref="F34:F45">PMT(vextir,C34,-H34)</f>
        <v>116210.17232143985</v>
      </c>
      <c r="G34" s="28">
        <f>+H34-B26</f>
        <v>30000</v>
      </c>
      <c r="H34" s="28">
        <f>+Nafnverð*A34/Grunnvísitala</f>
        <v>1030000</v>
      </c>
      <c r="I34" s="28">
        <f>+H34-D34</f>
        <v>965289.8276785602</v>
      </c>
      <c r="J34" s="56"/>
    </row>
    <row r="35" spans="1:10" ht="11.25">
      <c r="A35" s="61">
        <v>106</v>
      </c>
      <c r="B35" s="26">
        <f>+B34+1</f>
        <v>2</v>
      </c>
      <c r="C35" s="26">
        <f>+C34-1</f>
        <v>11</v>
      </c>
      <c r="D35" s="28">
        <f t="shared" si="6"/>
        <v>69924.68135316751</v>
      </c>
      <c r="E35" s="28">
        <f t="shared" si="7"/>
        <v>49670.25326889679</v>
      </c>
      <c r="F35" s="28">
        <f t="shared" si="8"/>
        <v>119594.9346220643</v>
      </c>
      <c r="G35" s="28">
        <f>+H35-I34</f>
        <v>28115.237699375604</v>
      </c>
      <c r="H35" s="28">
        <f>+I34*A35/A34</f>
        <v>993405.0653779358</v>
      </c>
      <c r="I35" s="28">
        <f aca="true" t="shared" si="9" ref="I35:I45">+H35-D35</f>
        <v>923480.3840247683</v>
      </c>
      <c r="J35" s="56"/>
    </row>
    <row r="36" spans="1:10" ht="11.25">
      <c r="A36" s="61">
        <v>109</v>
      </c>
      <c r="B36" s="26">
        <f aca="true" t="shared" si="10" ref="B36:B45">+B35+1</f>
        <v>3</v>
      </c>
      <c r="C36" s="26">
        <f aca="true" t="shared" si="11" ref="C36:C45">+C35-1</f>
        <v>10</v>
      </c>
      <c r="D36" s="28">
        <f t="shared" si="6"/>
        <v>75498.86585726438</v>
      </c>
      <c r="E36" s="28">
        <f t="shared" si="7"/>
        <v>47480.831065424405</v>
      </c>
      <c r="F36" s="28">
        <f t="shared" si="8"/>
        <v>122979.69692268877</v>
      </c>
      <c r="G36" s="28">
        <f aca="true" t="shared" si="12" ref="G36:G45">+H36-I35</f>
        <v>26136.23728371982</v>
      </c>
      <c r="H36" s="28">
        <f aca="true" t="shared" si="13" ref="H36:H45">+I35*A36/A35</f>
        <v>949616.6213084881</v>
      </c>
      <c r="I36" s="28">
        <f t="shared" si="9"/>
        <v>874117.7554512237</v>
      </c>
      <c r="J36" s="56"/>
    </row>
    <row r="37" spans="1:10" ht="11.25">
      <c r="A37" s="61">
        <v>112</v>
      </c>
      <c r="B37" s="26">
        <f t="shared" si="10"/>
        <v>4</v>
      </c>
      <c r="C37" s="26">
        <f t="shared" si="11"/>
        <v>9</v>
      </c>
      <c r="D37" s="28">
        <f t="shared" si="6"/>
        <v>81455.65710838797</v>
      </c>
      <c r="E37" s="28">
        <f t="shared" si="7"/>
        <v>44908.80211492526</v>
      </c>
      <c r="F37" s="28">
        <f t="shared" si="8"/>
        <v>126364.45922331323</v>
      </c>
      <c r="G37" s="28">
        <f t="shared" si="12"/>
        <v>24058.286847281386</v>
      </c>
      <c r="H37" s="28">
        <f t="shared" si="13"/>
        <v>898176.0422985051</v>
      </c>
      <c r="I37" s="28">
        <f t="shared" si="9"/>
        <v>816720.3851901172</v>
      </c>
      <c r="J37" s="56"/>
    </row>
    <row r="38" spans="1:10" ht="11.25">
      <c r="A38" s="61">
        <v>115</v>
      </c>
      <c r="B38" s="26">
        <f t="shared" si="10"/>
        <v>5</v>
      </c>
      <c r="C38" s="26">
        <f t="shared" si="11"/>
        <v>8</v>
      </c>
      <c r="D38" s="28">
        <f t="shared" si="6"/>
        <v>87819.38031998082</v>
      </c>
      <c r="E38" s="28">
        <f t="shared" si="7"/>
        <v>41929.841203956916</v>
      </c>
      <c r="F38" s="28">
        <f t="shared" si="8"/>
        <v>129749.22152393774</v>
      </c>
      <c r="G38" s="28">
        <f t="shared" si="12"/>
        <v>21876.438889021054</v>
      </c>
      <c r="H38" s="28">
        <f t="shared" si="13"/>
        <v>838596.8240791382</v>
      </c>
      <c r="I38" s="28">
        <f t="shared" si="9"/>
        <v>750777.4437591574</v>
      </c>
      <c r="J38" s="56"/>
    </row>
    <row r="39" spans="1:10" ht="11.25">
      <c r="A39" s="61">
        <v>118</v>
      </c>
      <c r="B39" s="26">
        <f t="shared" si="10"/>
        <v>6</v>
      </c>
      <c r="C39" s="26">
        <f t="shared" si="11"/>
        <v>7</v>
      </c>
      <c r="D39" s="28">
        <f t="shared" si="6"/>
        <v>94615.83670996194</v>
      </c>
      <c r="E39" s="28">
        <f t="shared" si="7"/>
        <v>38518.14711460025</v>
      </c>
      <c r="F39" s="28">
        <f t="shared" si="8"/>
        <v>133133.9838245622</v>
      </c>
      <c r="G39" s="28">
        <f t="shared" si="12"/>
        <v>19585.498532847618</v>
      </c>
      <c r="H39" s="28">
        <f t="shared" si="13"/>
        <v>770362.942292005</v>
      </c>
      <c r="I39" s="28">
        <f t="shared" si="9"/>
        <v>675747.1055820431</v>
      </c>
      <c r="J39" s="56"/>
    </row>
    <row r="40" spans="1:10" ht="11.25">
      <c r="A40" s="61">
        <v>120</v>
      </c>
      <c r="B40" s="26">
        <f t="shared" si="10"/>
        <v>7</v>
      </c>
      <c r="C40" s="26">
        <f t="shared" si="11"/>
        <v>6</v>
      </c>
      <c r="D40" s="28">
        <f t="shared" si="6"/>
        <v>101030.46970724754</v>
      </c>
      <c r="E40" s="28">
        <f t="shared" si="7"/>
        <v>34360.022317731</v>
      </c>
      <c r="F40" s="28">
        <f t="shared" si="8"/>
        <v>135390.49202497854</v>
      </c>
      <c r="G40" s="28">
        <f t="shared" si="12"/>
        <v>11453.34077257698</v>
      </c>
      <c r="H40" s="28">
        <f t="shared" si="13"/>
        <v>687200.44635462</v>
      </c>
      <c r="I40" s="28">
        <f t="shared" si="9"/>
        <v>586169.9766473725</v>
      </c>
      <c r="J40" s="56"/>
    </row>
    <row r="41" spans="1:10" ht="11.25">
      <c r="A41" s="61">
        <v>122</v>
      </c>
      <c r="B41" s="26">
        <f t="shared" si="10"/>
        <v>8</v>
      </c>
      <c r="C41" s="26">
        <f t="shared" si="11"/>
        <v>5</v>
      </c>
      <c r="D41" s="28">
        <f t="shared" si="6"/>
        <v>107850.02641248665</v>
      </c>
      <c r="E41" s="28">
        <f t="shared" si="7"/>
        <v>29796.973812908105</v>
      </c>
      <c r="F41" s="28">
        <f t="shared" si="8"/>
        <v>137647.00022539476</v>
      </c>
      <c r="G41" s="28">
        <f t="shared" si="12"/>
        <v>9769.499610789586</v>
      </c>
      <c r="H41" s="28">
        <f t="shared" si="13"/>
        <v>595939.4762581621</v>
      </c>
      <c r="I41" s="28">
        <f t="shared" si="9"/>
        <v>488089.4498456754</v>
      </c>
      <c r="J41" s="56"/>
    </row>
    <row r="42" spans="1:10" ht="11.25">
      <c r="A42" s="61">
        <v>124</v>
      </c>
      <c r="B42" s="26">
        <f t="shared" si="10"/>
        <v>9</v>
      </c>
      <c r="C42" s="26">
        <f t="shared" si="11"/>
        <v>4</v>
      </c>
      <c r="D42" s="28">
        <f t="shared" si="6"/>
        <v>115098.96261398176</v>
      </c>
      <c r="E42" s="28">
        <f t="shared" si="7"/>
        <v>24804.545811829405</v>
      </c>
      <c r="F42" s="28">
        <f t="shared" si="8"/>
        <v>139903.50842581116</v>
      </c>
      <c r="G42" s="28">
        <f t="shared" si="12"/>
        <v>8001.466390912712</v>
      </c>
      <c r="H42" s="28">
        <f t="shared" si="13"/>
        <v>496090.9162365881</v>
      </c>
      <c r="I42" s="28">
        <f t="shared" si="9"/>
        <v>380991.95362260635</v>
      </c>
      <c r="J42" s="56"/>
    </row>
    <row r="43" spans="1:10" ht="11.25">
      <c r="A43" s="61">
        <v>126</v>
      </c>
      <c r="B43" s="26">
        <f t="shared" si="10"/>
        <v>10</v>
      </c>
      <c r="C43" s="26">
        <f t="shared" si="11"/>
        <v>3</v>
      </c>
      <c r="D43" s="28">
        <f t="shared" si="6"/>
        <v>122803.16736959494</v>
      </c>
      <c r="E43" s="28">
        <f t="shared" si="7"/>
        <v>19356.84925663242</v>
      </c>
      <c r="F43" s="28">
        <f t="shared" si="8"/>
        <v>142160.01662622736</v>
      </c>
      <c r="G43" s="28">
        <f t="shared" si="12"/>
        <v>6145.031510042027</v>
      </c>
      <c r="H43" s="28">
        <f t="shared" si="13"/>
        <v>387136.9851326484</v>
      </c>
      <c r="I43" s="28">
        <f t="shared" si="9"/>
        <v>264333.81776305346</v>
      </c>
      <c r="J43" s="56"/>
    </row>
    <row r="44" spans="1:10" ht="11.25">
      <c r="A44" s="61">
        <v>131</v>
      </c>
      <c r="B44" s="26">
        <f t="shared" si="10"/>
        <v>11</v>
      </c>
      <c r="C44" s="26">
        <f t="shared" si="11"/>
        <v>2</v>
      </c>
      <c r="D44" s="28">
        <f t="shared" si="6"/>
        <v>134060.1243784746</v>
      </c>
      <c r="E44" s="28">
        <f t="shared" si="7"/>
        <v>13741.162748793653</v>
      </c>
      <c r="F44" s="28">
        <f t="shared" si="8"/>
        <v>147801.28712726827</v>
      </c>
      <c r="G44" s="28">
        <f t="shared" si="12"/>
        <v>10489.437212819583</v>
      </c>
      <c r="H44" s="28">
        <f t="shared" si="13"/>
        <v>274823.25497587305</v>
      </c>
      <c r="I44" s="28">
        <f t="shared" si="9"/>
        <v>140763.13059739844</v>
      </c>
      <c r="J44" s="56"/>
    </row>
    <row r="45" spans="1:10" ht="11.25">
      <c r="A45" s="61">
        <v>136</v>
      </c>
      <c r="B45" s="26">
        <f t="shared" si="10"/>
        <v>12</v>
      </c>
      <c r="C45" s="26">
        <f t="shared" si="11"/>
        <v>1</v>
      </c>
      <c r="D45" s="27">
        <f t="shared" si="6"/>
        <v>146135.7691698181</v>
      </c>
      <c r="E45" s="27">
        <f t="shared" si="7"/>
        <v>7306.788458490912</v>
      </c>
      <c r="F45" s="27">
        <f t="shared" si="8"/>
        <v>153442.557628309</v>
      </c>
      <c r="G45" s="28">
        <f t="shared" si="12"/>
        <v>5372.63857241979</v>
      </c>
      <c r="H45" s="28">
        <f t="shared" si="13"/>
        <v>146135.76916981823</v>
      </c>
      <c r="I45" s="28">
        <f t="shared" si="9"/>
        <v>0</v>
      </c>
      <c r="J45" s="56"/>
    </row>
    <row r="46" spans="1:10" ht="11.25">
      <c r="A46" s="64"/>
      <c r="B46" s="65"/>
      <c r="C46" s="65"/>
      <c r="D46" s="66">
        <f>SUM(D34:D45)</f>
        <v>1201003.113321806</v>
      </c>
      <c r="E46" s="66">
        <f>SUM(E34:E45)</f>
        <v>403374.21717418917</v>
      </c>
      <c r="F46" s="66">
        <f>SUM(F34:F45)</f>
        <v>1604377.330495995</v>
      </c>
      <c r="G46" s="66">
        <f>SUM(G34:G45)</f>
        <v>201003.11332180616</v>
      </c>
      <c r="H46" s="27"/>
      <c r="I46" s="27"/>
      <c r="J46" s="67"/>
    </row>
    <row r="47" spans="1:10" ht="11.25">
      <c r="A47" s="26"/>
      <c r="B47" s="26"/>
      <c r="C47" s="26"/>
      <c r="D47" s="29"/>
      <c r="E47" s="29"/>
      <c r="F47" s="29"/>
      <c r="G47" s="28"/>
      <c r="H47" s="28"/>
      <c r="I47" s="28"/>
      <c r="J47" s="24"/>
    </row>
    <row r="48" spans="1:10" ht="11.25">
      <c r="A48" s="26"/>
      <c r="B48" s="68"/>
      <c r="C48" s="69"/>
      <c r="D48" s="70"/>
      <c r="E48" s="70"/>
      <c r="F48" s="70"/>
      <c r="G48" s="71"/>
      <c r="H48" s="71"/>
      <c r="I48" s="71"/>
      <c r="J48" s="72"/>
    </row>
    <row r="49" spans="1:10" ht="20.25">
      <c r="A49" s="26"/>
      <c r="B49" s="80" t="s">
        <v>32</v>
      </c>
      <c r="C49" s="81"/>
      <c r="D49" s="82"/>
      <c r="E49" s="29"/>
      <c r="F49" s="29"/>
      <c r="G49" s="28"/>
      <c r="H49" s="28"/>
      <c r="I49" s="28"/>
      <c r="J49" s="56"/>
    </row>
    <row r="50" spans="1:10" ht="20.25">
      <c r="A50" s="26"/>
      <c r="B50" s="80" t="s">
        <v>33</v>
      </c>
      <c r="C50" s="81"/>
      <c r="D50" s="82"/>
      <c r="E50" s="28"/>
      <c r="F50" s="28"/>
      <c r="G50" s="28"/>
      <c r="H50" s="28"/>
      <c r="I50" s="28"/>
      <c r="J50" s="56"/>
    </row>
    <row r="51" spans="1:10" ht="11.25">
      <c r="A51" s="24"/>
      <c r="B51" s="61"/>
      <c r="C51" s="26"/>
      <c r="D51" s="26"/>
      <c r="E51" s="26"/>
      <c r="F51" s="26"/>
      <c r="G51" s="26"/>
      <c r="H51" s="26"/>
      <c r="I51" s="26"/>
      <c r="J51" s="38"/>
    </row>
    <row r="52" spans="2:10" ht="11.25">
      <c r="B52" s="43"/>
      <c r="C52" s="37" t="s">
        <v>27</v>
      </c>
      <c r="D52" s="46">
        <f>+D46</f>
        <v>1201003.113321806</v>
      </c>
      <c r="E52" s="37"/>
      <c r="F52" s="37" t="s">
        <v>28</v>
      </c>
      <c r="G52" s="46">
        <f>+F22</f>
        <v>1353904.920249785</v>
      </c>
      <c r="H52" s="37"/>
      <c r="I52" s="73">
        <f>+E34-E10</f>
        <v>1500</v>
      </c>
      <c r="J52" s="74">
        <v>30000</v>
      </c>
    </row>
    <row r="53" spans="2:10" ht="11.25">
      <c r="B53" s="43"/>
      <c r="C53" s="37" t="s">
        <v>26</v>
      </c>
      <c r="D53" s="46">
        <f>+D22</f>
        <v>1000000.0000000003</v>
      </c>
      <c r="E53" s="37"/>
      <c r="F53" s="37" t="s">
        <v>29</v>
      </c>
      <c r="G53" s="46">
        <f>+F46</f>
        <v>1604377.330495995</v>
      </c>
      <c r="H53" s="37"/>
      <c r="I53" s="73">
        <f aca="true" t="shared" si="14" ref="I53:J64">+E35-E11</f>
        <v>2811.523769937565</v>
      </c>
      <c r="J53" s="74">
        <v>28115.237699375604</v>
      </c>
    </row>
    <row r="54" spans="2:10" ht="11.25">
      <c r="B54" s="43"/>
      <c r="C54" s="37"/>
      <c r="D54" s="47">
        <f>+D52-D53</f>
        <v>201003.11332180572</v>
      </c>
      <c r="E54" s="37"/>
      <c r="F54" s="37"/>
      <c r="G54" s="75">
        <f>+G53-G52</f>
        <v>250472.41024620994</v>
      </c>
      <c r="H54" s="37"/>
      <c r="I54" s="73">
        <f t="shared" si="14"/>
        <v>3920.4355925579875</v>
      </c>
      <c r="J54" s="74">
        <v>26136.23728371982</v>
      </c>
    </row>
    <row r="55" spans="2:10" ht="11.25">
      <c r="B55" s="43"/>
      <c r="C55" s="37"/>
      <c r="D55" s="37"/>
      <c r="E55" s="37"/>
      <c r="F55" s="37"/>
      <c r="G55" s="37"/>
      <c r="H55" s="37"/>
      <c r="I55" s="73">
        <f t="shared" si="14"/>
        <v>4811.65736945629</v>
      </c>
      <c r="J55" s="74">
        <v>24058.286847281386</v>
      </c>
    </row>
    <row r="56" spans="2:10" ht="11.25">
      <c r="B56" s="43"/>
      <c r="C56" s="76" t="s">
        <v>30</v>
      </c>
      <c r="D56" s="73">
        <f>+E46</f>
        <v>403374.21717418917</v>
      </c>
      <c r="E56" s="37"/>
      <c r="F56" s="37"/>
      <c r="G56" s="37"/>
      <c r="H56" s="47"/>
      <c r="I56" s="73">
        <f t="shared" si="14"/>
        <v>5469.1097222552635</v>
      </c>
      <c r="J56" s="74">
        <v>21876.438889021054</v>
      </c>
    </row>
    <row r="57" spans="2:10" ht="11.25">
      <c r="B57" s="43"/>
      <c r="C57" s="76" t="s">
        <v>31</v>
      </c>
      <c r="D57" s="73">
        <f>+E22</f>
        <v>353904.9202497848</v>
      </c>
      <c r="E57" s="37"/>
      <c r="F57" s="37"/>
      <c r="G57" s="37"/>
      <c r="H57" s="37"/>
      <c r="I57" s="73">
        <f t="shared" si="14"/>
        <v>5875.649559854293</v>
      </c>
      <c r="J57" s="74">
        <v>19585.498532847618</v>
      </c>
    </row>
    <row r="58" spans="2:10" ht="11.25">
      <c r="B58" s="43"/>
      <c r="C58" s="76"/>
      <c r="D58" s="77">
        <f>+D56-D57</f>
        <v>49469.29692440439</v>
      </c>
      <c r="E58" s="37"/>
      <c r="F58" s="37"/>
      <c r="G58" s="37"/>
      <c r="H58" s="37"/>
      <c r="I58" s="73">
        <f t="shared" si="14"/>
        <v>5726.6703862885115</v>
      </c>
      <c r="J58" s="74">
        <v>11453.34077257698</v>
      </c>
    </row>
    <row r="59" spans="2:10" ht="11.25">
      <c r="B59" s="43"/>
      <c r="C59" s="37"/>
      <c r="D59" s="46"/>
      <c r="E59" s="37"/>
      <c r="F59" s="37"/>
      <c r="G59" s="37"/>
      <c r="H59" s="37"/>
      <c r="I59" s="73">
        <f t="shared" si="14"/>
        <v>5373.224785934279</v>
      </c>
      <c r="J59" s="74">
        <v>9769.499610789586</v>
      </c>
    </row>
    <row r="60" spans="2:10" ht="11.25">
      <c r="B60" s="43"/>
      <c r="C60" s="37"/>
      <c r="D60" s="75">
        <f>+D54+D58</f>
        <v>250472.41024621011</v>
      </c>
      <c r="E60" s="37"/>
      <c r="F60" s="37"/>
      <c r="G60" s="37"/>
      <c r="H60" s="37"/>
      <c r="I60" s="73">
        <f t="shared" si="14"/>
        <v>4800.879834547639</v>
      </c>
      <c r="J60" s="74">
        <v>8001.466390912712</v>
      </c>
    </row>
    <row r="61" spans="2:10" ht="11.25">
      <c r="B61" s="43"/>
      <c r="C61" s="37"/>
      <c r="D61" s="37"/>
      <c r="E61" s="37"/>
      <c r="F61" s="37"/>
      <c r="G61" s="37"/>
      <c r="H61" s="37"/>
      <c r="I61" s="73">
        <f t="shared" si="14"/>
        <v>3994.2704815273537</v>
      </c>
      <c r="J61" s="74">
        <v>6145.031510042027</v>
      </c>
    </row>
    <row r="62" spans="2:10" ht="11.25">
      <c r="B62" s="43"/>
      <c r="C62" s="37"/>
      <c r="D62" s="37"/>
      <c r="E62" s="37"/>
      <c r="F62" s="37"/>
      <c r="G62" s="37"/>
      <c r="H62" s="37"/>
      <c r="I62" s="73">
        <f t="shared" si="14"/>
        <v>3251.725535974092</v>
      </c>
      <c r="J62" s="74">
        <v>10489.437212819583</v>
      </c>
    </row>
    <row r="63" spans="2:10" ht="11.25">
      <c r="B63" s="43"/>
      <c r="C63" s="37"/>
      <c r="D63" s="37"/>
      <c r="E63" s="37"/>
      <c r="F63" s="37"/>
      <c r="G63" s="37"/>
      <c r="H63" s="37"/>
      <c r="I63" s="73">
        <f t="shared" si="14"/>
        <v>1934.1498860711508</v>
      </c>
      <c r="J63" s="74">
        <v>5372.63857241979</v>
      </c>
    </row>
    <row r="64" spans="2:10" ht="11.25">
      <c r="B64" s="43"/>
      <c r="C64" s="37"/>
      <c r="D64" s="37"/>
      <c r="E64" s="37"/>
      <c r="F64" s="37"/>
      <c r="G64" s="37"/>
      <c r="H64" s="37"/>
      <c r="I64" s="78">
        <f t="shared" si="14"/>
        <v>49469.29692440439</v>
      </c>
      <c r="J64" s="79">
        <f t="shared" si="14"/>
        <v>250472.41024620994</v>
      </c>
    </row>
    <row r="65" spans="2:10" ht="11.25">
      <c r="B65" s="48"/>
      <c r="C65" s="22"/>
      <c r="D65" s="22"/>
      <c r="E65" s="22"/>
      <c r="F65" s="22"/>
      <c r="G65" s="22"/>
      <c r="H65" s="22"/>
      <c r="I65" s="22"/>
      <c r="J65" s="49"/>
    </row>
  </sheetData>
  <printOptions/>
  <pageMargins left="0.75" right="0.75" top="1" bottom="1" header="0.5" footer="0.5"/>
  <pageSetup fitToHeight="1" fitToWidth="1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Bókhald og kennsla 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Jóna Óskarsdóttir</dc:creator>
  <cp:keywords/>
  <dc:description/>
  <cp:lastModifiedBy>Hulduborgir</cp:lastModifiedBy>
  <cp:lastPrinted>2005-09-26T10:08:52Z</cp:lastPrinted>
  <dcterms:created xsi:type="dcterms:W3CDTF">2005-09-15T23:16:45Z</dcterms:created>
  <dcterms:modified xsi:type="dcterms:W3CDTF">2005-09-26T10:22:43Z</dcterms:modified>
  <cp:category/>
  <cp:version/>
  <cp:contentType/>
  <cp:contentStatus/>
</cp:coreProperties>
</file>