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875" windowHeight="8700" activeTab="0"/>
  </bookViews>
  <sheets>
    <sheet name="Dæmi 1" sheetId="1" r:id="rId1"/>
    <sheet name="skipting Dæmi 1" sheetId="2" r:id="rId2"/>
    <sheet name="Dæmi 2" sheetId="3" r:id="rId3"/>
  </sheets>
  <definedNames>
    <definedName name="fj.afb.á_ári" localSheetId="2">'Dæmi 2'!$B$5</definedName>
    <definedName name="fj.afb.á_ári" localSheetId="1">'skipting Dæmi 1'!$B$27</definedName>
    <definedName name="fj.afb.á_ári">'Dæmi 1'!$B$5</definedName>
    <definedName name="Grunnvísitala" localSheetId="2">'Dæmi 2'!$B$8</definedName>
    <definedName name="Grunnvísitala" localSheetId="1">'skipting Dæmi 1'!$B$29</definedName>
    <definedName name="Grunnvísitala">'Dæmi 1'!$B$7</definedName>
    <definedName name="lengd_ár" localSheetId="2">'Dæmi 2'!$B$4</definedName>
    <definedName name="lengd_ár" localSheetId="1">'skipting Dæmi 1'!$B$26</definedName>
    <definedName name="lengd_ár">'Dæmi 1'!$B$4</definedName>
    <definedName name="Nafnverð" localSheetId="2">'Dæmi 2'!$B$3</definedName>
    <definedName name="Nafnverð" localSheetId="1">'skipting Dæmi 1'!$B$25</definedName>
    <definedName name="Nafnverð">'Dæmi 1'!$B$3</definedName>
    <definedName name="verðbólga">'skipting Dæmi 1'!$B$7</definedName>
    <definedName name="vextir" localSheetId="2">'Dæmi 2'!$B$6</definedName>
    <definedName name="vextir" localSheetId="1">'skipting Dæmi 1'!$B$28</definedName>
    <definedName name="vextir">'Dæmi 1'!$B$6</definedName>
    <definedName name="Vísitöluhækkun">'Dæmi 2'!$B$7</definedName>
  </definedNames>
  <calcPr fullCalcOnLoad="1"/>
</workbook>
</file>

<file path=xl/comments2.xml><?xml version="1.0" encoding="utf-8"?>
<comments xmlns="http://schemas.openxmlformats.org/spreadsheetml/2006/main">
  <authors>
    <author>Hulduborgir</author>
  </authors>
  <commentList>
    <comment ref="I60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Vaxtahluti verðbóta
</t>
        </r>
      </text>
    </comment>
    <comment ref="F74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Þessi aðferð sýnir líka vaxtahluta verðbóta
</t>
        </r>
      </text>
    </comment>
  </commentList>
</comments>
</file>

<file path=xl/sharedStrings.xml><?xml version="1.0" encoding="utf-8"?>
<sst xmlns="http://schemas.openxmlformats.org/spreadsheetml/2006/main" count="95" uniqueCount="52">
  <si>
    <t>Nafnverð</t>
  </si>
  <si>
    <t>lengd ár</t>
  </si>
  <si>
    <t>fj.afb.á ári</t>
  </si>
  <si>
    <t xml:space="preserve">vextir </t>
  </si>
  <si>
    <t>verðbólga</t>
  </si>
  <si>
    <t>Nr. Greiðslu</t>
  </si>
  <si>
    <t>Afb.nafnverðs</t>
  </si>
  <si>
    <t>Vextir</t>
  </si>
  <si>
    <t>Greitt alls</t>
  </si>
  <si>
    <t>Staða fyrir greiðslu</t>
  </si>
  <si>
    <t>Staða eftir greiðslu</t>
  </si>
  <si>
    <t>Verðbætur</t>
  </si>
  <si>
    <t>Vísitala</t>
  </si>
  <si>
    <t>Fj.greiðsl.eftir</t>
  </si>
  <si>
    <t>Grunnvísitala</t>
  </si>
  <si>
    <t>Nr.greiðslu</t>
  </si>
  <si>
    <t>Stað f. Greiðslu=Uppreiknaður hst m.v. Síðustu staða e.greiðlsu * núv.vísit./vísitölu mánaðarins á undan</t>
  </si>
  <si>
    <t>1.</t>
  </si>
  <si>
    <t>2.</t>
  </si>
  <si>
    <t>3.</t>
  </si>
  <si>
    <t>Vextir reiknast alltaf af uppreiknuðum hst eða stöðu fyrir greiðslu</t>
  </si>
  <si>
    <t>Verðbætur er mismunur á staða e. Síðustu greiðslu og staða f.greiðslu</t>
  </si>
  <si>
    <t>4.</t>
  </si>
  <si>
    <t>Vísitala m.v. % hækkun þarf að reiknast 0,0?</t>
  </si>
  <si>
    <t>5.</t>
  </si>
  <si>
    <t>6.</t>
  </si>
  <si>
    <t>Nv.afborgunar er staða f.gr. / fjöldi greiðslna sem eru eftir</t>
  </si>
  <si>
    <t>Samtals er uppreiknað nv.afborgunar + vextir</t>
  </si>
  <si>
    <t>7.</t>
  </si>
  <si>
    <t>Alltaf að nota fjölda greiðslur sem eru eftir</t>
  </si>
  <si>
    <t>Vísitöluhækkun</t>
  </si>
  <si>
    <t>Jafnar afborganir án vísitölu</t>
  </si>
  <si>
    <t>Jafnar afborganir með vísitölu</t>
  </si>
  <si>
    <t>Afb.nv.án vísitölu</t>
  </si>
  <si>
    <t>Afv.nv.með vístitölu</t>
  </si>
  <si>
    <t>Vextir án vísitölu</t>
  </si>
  <si>
    <t>Vextir með vístölu</t>
  </si>
  <si>
    <t>Vextir v.verðbóta</t>
  </si>
  <si>
    <t>Gr.vextir án verðb</t>
  </si>
  <si>
    <t>Gr.afb.+vxt án vb.</t>
  </si>
  <si>
    <t>Greitt afb. án verðb</t>
  </si>
  <si>
    <t>Gr.afb.með verðb.</t>
  </si>
  <si>
    <t>Gr.vext.með verðb</t>
  </si>
  <si>
    <t>Gr.afb.+vxt.með vb</t>
  </si>
  <si>
    <t>Mismunur</t>
  </si>
  <si>
    <t>Skipting vaxta og verðbóta:</t>
  </si>
  <si>
    <t>Vxt.m.vb-Vxt.án vb</t>
  </si>
  <si>
    <t>Vaxtahluti verðbóta=</t>
  </si>
  <si>
    <t>Hver er vaxtahluti verðbóta?</t>
  </si>
  <si>
    <t>Vaxtahluti verðbóta</t>
  </si>
  <si>
    <t>Vxt.m.verðb.</t>
  </si>
  <si>
    <t>Vxt. Án verðbóta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</si>
</sst>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2" borderId="3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3" fontId="2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center"/>
    </xf>
    <xf numFmtId="3" fontId="6" fillId="0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3" fontId="10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3.140625" style="0" bestFit="1" customWidth="1"/>
    <col min="2" max="2" width="11.140625" style="0" bestFit="1" customWidth="1"/>
    <col min="3" max="3" width="14.57421875" style="0" customWidth="1"/>
    <col min="4" max="4" width="14.8515625" style="0" bestFit="1" customWidth="1"/>
    <col min="5" max="5" width="13.7109375" style="0" bestFit="1" customWidth="1"/>
    <col min="6" max="6" width="15.421875" style="0" customWidth="1"/>
    <col min="7" max="7" width="10.57421875" style="0" bestFit="1" customWidth="1"/>
    <col min="8" max="11" width="18.57421875" style="0" bestFit="1" customWidth="1"/>
    <col min="12" max="16384" width="9.00390625" style="0" customWidth="1"/>
  </cols>
  <sheetData>
    <row r="1" spans="1:2" ht="15.75">
      <c r="A1" s="15" t="s">
        <v>32</v>
      </c>
      <c r="B1" s="15"/>
    </row>
    <row r="3" spans="1:5" ht="12.75">
      <c r="A3" s="1" t="s">
        <v>0</v>
      </c>
      <c r="B3" s="2">
        <v>1000000</v>
      </c>
      <c r="C3" s="5"/>
      <c r="D3" s="5"/>
      <c r="E3" s="5"/>
    </row>
    <row r="4" spans="1:5" ht="12.75">
      <c r="A4" s="1" t="s">
        <v>1</v>
      </c>
      <c r="B4" s="1">
        <v>12</v>
      </c>
      <c r="C4" s="6"/>
      <c r="D4" s="6"/>
      <c r="E4" s="6"/>
    </row>
    <row r="5" spans="1:5" ht="12.75">
      <c r="A5" s="1" t="s">
        <v>2</v>
      </c>
      <c r="B5" s="1">
        <v>1</v>
      </c>
      <c r="C5" s="6"/>
      <c r="D5" s="6"/>
      <c r="E5" s="6"/>
    </row>
    <row r="6" spans="1:5" ht="12.75">
      <c r="A6" s="1" t="s">
        <v>3</v>
      </c>
      <c r="B6" s="3">
        <v>0.05</v>
      </c>
      <c r="C6" s="7"/>
      <c r="D6" s="7"/>
      <c r="E6" s="7"/>
    </row>
    <row r="7" spans="1:5" ht="12.75">
      <c r="A7" s="1" t="s">
        <v>14</v>
      </c>
      <c r="B7" s="9">
        <v>100</v>
      </c>
      <c r="C7" s="7"/>
      <c r="D7" s="7"/>
      <c r="E7" s="7"/>
    </row>
    <row r="10" spans="1:10" ht="12.75">
      <c r="A10" s="8" t="s">
        <v>12</v>
      </c>
      <c r="B10" s="8" t="s">
        <v>15</v>
      </c>
      <c r="C10" s="8" t="s">
        <v>13</v>
      </c>
      <c r="D10" s="4" t="s">
        <v>6</v>
      </c>
      <c r="E10" s="4" t="s">
        <v>7</v>
      </c>
      <c r="F10" s="4" t="s">
        <v>8</v>
      </c>
      <c r="G10" s="4" t="s">
        <v>11</v>
      </c>
      <c r="H10" s="4" t="s">
        <v>9</v>
      </c>
      <c r="I10" s="4" t="s">
        <v>10</v>
      </c>
      <c r="J10" s="11"/>
    </row>
    <row r="11" spans="1:9" ht="12.75">
      <c r="A11">
        <v>103</v>
      </c>
      <c r="B11">
        <v>1</v>
      </c>
      <c r="C11">
        <f>+B22</f>
        <v>12</v>
      </c>
      <c r="D11" s="10">
        <f>+H11/C11</f>
        <v>85833.33333333333</v>
      </c>
      <c r="E11" s="10">
        <f aca="true" t="shared" si="0" ref="E11:E22">+H11*vextir</f>
        <v>51500</v>
      </c>
      <c r="F11" s="10">
        <f>+D11+E11</f>
        <v>137333.3333333333</v>
      </c>
      <c r="G11" s="10">
        <f>+H11-Nafnverð</f>
        <v>30000</v>
      </c>
      <c r="H11" s="10">
        <f>+Nafnverð*A11/Grunnvísitala</f>
        <v>1030000</v>
      </c>
      <c r="I11" s="10">
        <f>+H11-D11</f>
        <v>944166.6666666666</v>
      </c>
    </row>
    <row r="12" spans="1:9" ht="12.75">
      <c r="A12">
        <v>106</v>
      </c>
      <c r="B12">
        <f>+B11+1</f>
        <v>2</v>
      </c>
      <c r="C12">
        <f>+C11-1</f>
        <v>11</v>
      </c>
      <c r="D12" s="10">
        <f aca="true" t="shared" si="1" ref="D12:D22">+H12/C12</f>
        <v>88333.33333333333</v>
      </c>
      <c r="E12" s="10">
        <f t="shared" si="0"/>
        <v>48583.333333333336</v>
      </c>
      <c r="F12" s="10">
        <f aca="true" t="shared" si="2" ref="F12:F22">+D12+E12</f>
        <v>136916.66666666666</v>
      </c>
      <c r="G12" s="10">
        <f>+H12-I11</f>
        <v>27500</v>
      </c>
      <c r="H12" s="10">
        <f>+I11*A12/A11</f>
        <v>971666.6666666666</v>
      </c>
      <c r="I12" s="10">
        <f aca="true" t="shared" si="3" ref="I12:I22">+H12-D12</f>
        <v>883333.3333333333</v>
      </c>
    </row>
    <row r="13" spans="1:9" ht="12.75">
      <c r="A13">
        <v>109</v>
      </c>
      <c r="B13">
        <f aca="true" t="shared" si="4" ref="B13:B22">+B12+1</f>
        <v>3</v>
      </c>
      <c r="C13">
        <f aca="true" t="shared" si="5" ref="C13:C22">+C12-1</f>
        <v>10</v>
      </c>
      <c r="D13" s="10">
        <f t="shared" si="1"/>
        <v>90833.33333333333</v>
      </c>
      <c r="E13" s="10">
        <f t="shared" si="0"/>
        <v>45416.666666666664</v>
      </c>
      <c r="F13" s="10">
        <f t="shared" si="2"/>
        <v>136250</v>
      </c>
      <c r="G13" s="10">
        <f aca="true" t="shared" si="6" ref="G13:G22">+H13-I12</f>
        <v>25000</v>
      </c>
      <c r="H13" s="10">
        <f aca="true" t="shared" si="7" ref="H13:H22">+I12*A13/A12</f>
        <v>908333.3333333333</v>
      </c>
      <c r="I13" s="10">
        <f t="shared" si="3"/>
        <v>817499.9999999999</v>
      </c>
    </row>
    <row r="14" spans="1:9" ht="12.75">
      <c r="A14">
        <v>112</v>
      </c>
      <c r="B14">
        <f t="shared" si="4"/>
        <v>4</v>
      </c>
      <c r="C14">
        <f t="shared" si="5"/>
        <v>9</v>
      </c>
      <c r="D14" s="10">
        <f t="shared" si="1"/>
        <v>93333.33333333331</v>
      </c>
      <c r="E14" s="10">
        <f t="shared" si="0"/>
        <v>42000</v>
      </c>
      <c r="F14" s="10">
        <f t="shared" si="2"/>
        <v>135333.3333333333</v>
      </c>
      <c r="G14" s="10">
        <f t="shared" si="6"/>
        <v>22500</v>
      </c>
      <c r="H14" s="10">
        <f t="shared" si="7"/>
        <v>839999.9999999999</v>
      </c>
      <c r="I14" s="10">
        <f t="shared" si="3"/>
        <v>746666.6666666665</v>
      </c>
    </row>
    <row r="15" spans="1:9" ht="12.75">
      <c r="A15">
        <v>115</v>
      </c>
      <c r="B15">
        <f t="shared" si="4"/>
        <v>5</v>
      </c>
      <c r="C15">
        <f t="shared" si="5"/>
        <v>8</v>
      </c>
      <c r="D15" s="10">
        <f t="shared" si="1"/>
        <v>95833.3333333333</v>
      </c>
      <c r="E15" s="10">
        <f t="shared" si="0"/>
        <v>38333.33333333332</v>
      </c>
      <c r="F15" s="10">
        <f t="shared" si="2"/>
        <v>134166.66666666663</v>
      </c>
      <c r="G15" s="10">
        <f t="shared" si="6"/>
        <v>19999.999999999884</v>
      </c>
      <c r="H15" s="10">
        <f t="shared" si="7"/>
        <v>766666.6666666664</v>
      </c>
      <c r="I15" s="10">
        <f t="shared" si="3"/>
        <v>670833.3333333331</v>
      </c>
    </row>
    <row r="16" spans="1:9" ht="12.75">
      <c r="A16">
        <v>118</v>
      </c>
      <c r="B16">
        <f t="shared" si="4"/>
        <v>6</v>
      </c>
      <c r="C16">
        <f t="shared" si="5"/>
        <v>7</v>
      </c>
      <c r="D16" s="10">
        <f t="shared" si="1"/>
        <v>98333.3333333333</v>
      </c>
      <c r="E16" s="10">
        <f t="shared" si="0"/>
        <v>34416.66666666666</v>
      </c>
      <c r="F16" s="10">
        <f t="shared" si="2"/>
        <v>132749.99999999994</v>
      </c>
      <c r="G16" s="10">
        <f t="shared" si="6"/>
        <v>17500</v>
      </c>
      <c r="H16" s="10">
        <f t="shared" si="7"/>
        <v>688333.3333333331</v>
      </c>
      <c r="I16" s="10">
        <f t="shared" si="3"/>
        <v>589999.9999999999</v>
      </c>
    </row>
    <row r="17" spans="1:9" ht="12.75">
      <c r="A17">
        <v>121</v>
      </c>
      <c r="B17">
        <f t="shared" si="4"/>
        <v>7</v>
      </c>
      <c r="C17">
        <f t="shared" si="5"/>
        <v>6</v>
      </c>
      <c r="D17" s="10">
        <f t="shared" si="1"/>
        <v>100833.33333333331</v>
      </c>
      <c r="E17" s="10">
        <f t="shared" si="0"/>
        <v>30249.999999999996</v>
      </c>
      <c r="F17" s="10">
        <f t="shared" si="2"/>
        <v>131083.3333333333</v>
      </c>
      <c r="G17" s="10">
        <f t="shared" si="6"/>
        <v>15000</v>
      </c>
      <c r="H17" s="10">
        <f t="shared" si="7"/>
        <v>604999.9999999999</v>
      </c>
      <c r="I17" s="10">
        <f t="shared" si="3"/>
        <v>504166.66666666657</v>
      </c>
    </row>
    <row r="18" spans="1:9" ht="12.75">
      <c r="A18">
        <v>124</v>
      </c>
      <c r="B18">
        <f t="shared" si="4"/>
        <v>8</v>
      </c>
      <c r="C18">
        <f t="shared" si="5"/>
        <v>5</v>
      </c>
      <c r="D18" s="10">
        <f t="shared" si="1"/>
        <v>103333.33333333331</v>
      </c>
      <c r="E18" s="10">
        <f t="shared" si="0"/>
        <v>25833.33333333333</v>
      </c>
      <c r="F18" s="10">
        <f t="shared" si="2"/>
        <v>129166.66666666664</v>
      </c>
      <c r="G18" s="10">
        <f t="shared" si="6"/>
        <v>12500</v>
      </c>
      <c r="H18" s="10">
        <f t="shared" si="7"/>
        <v>516666.66666666657</v>
      </c>
      <c r="I18" s="10">
        <f t="shared" si="3"/>
        <v>413333.33333333326</v>
      </c>
    </row>
    <row r="19" spans="1:9" ht="12.75">
      <c r="A19">
        <v>127</v>
      </c>
      <c r="B19">
        <f t="shared" si="4"/>
        <v>9</v>
      </c>
      <c r="C19">
        <f t="shared" si="5"/>
        <v>4</v>
      </c>
      <c r="D19" s="10">
        <f t="shared" si="1"/>
        <v>105833.33333333331</v>
      </c>
      <c r="E19" s="10">
        <f t="shared" si="0"/>
        <v>21166.666666666664</v>
      </c>
      <c r="F19" s="10">
        <f t="shared" si="2"/>
        <v>126999.99999999997</v>
      </c>
      <c r="G19" s="10">
        <f t="shared" si="6"/>
        <v>10000</v>
      </c>
      <c r="H19" s="10">
        <f t="shared" si="7"/>
        <v>423333.33333333326</v>
      </c>
      <c r="I19" s="10">
        <f t="shared" si="3"/>
        <v>317499.99999999994</v>
      </c>
    </row>
    <row r="20" spans="1:9" ht="12.75">
      <c r="A20">
        <v>130</v>
      </c>
      <c r="B20">
        <f t="shared" si="4"/>
        <v>10</v>
      </c>
      <c r="C20">
        <f t="shared" si="5"/>
        <v>3</v>
      </c>
      <c r="D20" s="10">
        <f t="shared" si="1"/>
        <v>108333.33333333331</v>
      </c>
      <c r="E20" s="10">
        <f t="shared" si="0"/>
        <v>16249.999999999998</v>
      </c>
      <c r="F20" s="10">
        <f t="shared" si="2"/>
        <v>124583.33333333331</v>
      </c>
      <c r="G20" s="10">
        <f t="shared" si="6"/>
        <v>7500</v>
      </c>
      <c r="H20" s="10">
        <f t="shared" si="7"/>
        <v>324999.99999999994</v>
      </c>
      <c r="I20" s="10">
        <f t="shared" si="3"/>
        <v>216666.66666666663</v>
      </c>
    </row>
    <row r="21" spans="1:9" ht="12.75">
      <c r="A21">
        <v>133</v>
      </c>
      <c r="B21">
        <f t="shared" si="4"/>
        <v>11</v>
      </c>
      <c r="C21">
        <f t="shared" si="5"/>
        <v>2</v>
      </c>
      <c r="D21" s="10">
        <f t="shared" si="1"/>
        <v>110833.33333333331</v>
      </c>
      <c r="E21" s="10">
        <f t="shared" si="0"/>
        <v>11083.333333333332</v>
      </c>
      <c r="F21" s="10">
        <f t="shared" si="2"/>
        <v>121916.66666666664</v>
      </c>
      <c r="G21" s="10">
        <f t="shared" si="6"/>
        <v>5000</v>
      </c>
      <c r="H21" s="10">
        <f t="shared" si="7"/>
        <v>221666.66666666663</v>
      </c>
      <c r="I21" s="10">
        <f t="shared" si="3"/>
        <v>110833.33333333331</v>
      </c>
    </row>
    <row r="22" spans="1:9" ht="12.75">
      <c r="A22">
        <v>136</v>
      </c>
      <c r="B22">
        <f t="shared" si="4"/>
        <v>12</v>
      </c>
      <c r="C22">
        <f t="shared" si="5"/>
        <v>1</v>
      </c>
      <c r="D22" s="10">
        <f t="shared" si="1"/>
        <v>113333.33333333331</v>
      </c>
      <c r="E22" s="10">
        <f t="shared" si="0"/>
        <v>5666.666666666666</v>
      </c>
      <c r="F22" s="10">
        <f t="shared" si="2"/>
        <v>118999.99999999999</v>
      </c>
      <c r="G22" s="10">
        <f t="shared" si="6"/>
        <v>2500</v>
      </c>
      <c r="H22" s="10">
        <f t="shared" si="7"/>
        <v>113333.33333333331</v>
      </c>
      <c r="I22" s="10">
        <f t="shared" si="3"/>
        <v>0</v>
      </c>
    </row>
    <row r="23" spans="4:11" ht="12.75">
      <c r="D23" s="13">
        <f>SUM(D11:D22)</f>
        <v>1194999.9999999995</v>
      </c>
      <c r="E23" s="12">
        <f>SUM(E11:E22)</f>
        <v>370499.99999999994</v>
      </c>
      <c r="F23" s="12">
        <f>SUM(F11:F22)</f>
        <v>1565499.9999999998</v>
      </c>
      <c r="G23" s="13">
        <f>SUM(G11:G22)</f>
        <v>194999.99999999988</v>
      </c>
      <c r="H23" s="10"/>
      <c r="I23" s="10"/>
      <c r="J23" s="10"/>
      <c r="K23" s="10"/>
    </row>
    <row r="28" spans="2:8" ht="12.75">
      <c r="B28" s="49" t="s">
        <v>17</v>
      </c>
      <c r="C28" s="49" t="s">
        <v>16</v>
      </c>
      <c r="D28" s="49"/>
      <c r="E28" s="49"/>
      <c r="F28" s="49"/>
      <c r="G28" s="49"/>
      <c r="H28" s="49"/>
    </row>
    <row r="29" spans="2:8" ht="12.75">
      <c r="B29" s="49"/>
      <c r="C29" s="49"/>
      <c r="D29" s="49"/>
      <c r="E29" s="49"/>
      <c r="F29" s="49"/>
      <c r="G29" s="49"/>
      <c r="H29" s="49"/>
    </row>
    <row r="30" spans="2:8" ht="12.75">
      <c r="B30" s="49" t="s">
        <v>18</v>
      </c>
      <c r="C30" s="49" t="s">
        <v>20</v>
      </c>
      <c r="D30" s="49"/>
      <c r="E30" s="49"/>
      <c r="F30" s="49"/>
      <c r="G30" s="49"/>
      <c r="H30" s="49"/>
    </row>
    <row r="31" spans="2:8" ht="12.75">
      <c r="B31" s="49"/>
      <c r="C31" s="49"/>
      <c r="D31" s="49"/>
      <c r="E31" s="49"/>
      <c r="F31" s="49"/>
      <c r="G31" s="49"/>
      <c r="H31" s="49"/>
    </row>
    <row r="32" spans="2:8" ht="12.75">
      <c r="B32" s="49" t="s">
        <v>19</v>
      </c>
      <c r="C32" s="49" t="s">
        <v>21</v>
      </c>
      <c r="D32" s="49"/>
      <c r="E32" s="49"/>
      <c r="F32" s="49"/>
      <c r="G32" s="49"/>
      <c r="H32" s="49"/>
    </row>
    <row r="33" spans="2:8" ht="12.75">
      <c r="B33" s="49"/>
      <c r="C33" s="49"/>
      <c r="D33" s="49"/>
      <c r="E33" s="49"/>
      <c r="F33" s="49"/>
      <c r="G33" s="49"/>
      <c r="H33" s="49"/>
    </row>
    <row r="34" spans="2:8" ht="12.75">
      <c r="B34" s="49" t="s">
        <v>22</v>
      </c>
      <c r="C34" s="49" t="s">
        <v>23</v>
      </c>
      <c r="D34" s="49"/>
      <c r="E34" s="49"/>
      <c r="F34" s="49"/>
      <c r="G34" s="49"/>
      <c r="H34" s="49"/>
    </row>
    <row r="35" spans="2:8" ht="12.75">
      <c r="B35" s="49"/>
      <c r="C35" s="49"/>
      <c r="D35" s="49"/>
      <c r="E35" s="49"/>
      <c r="F35" s="49"/>
      <c r="G35" s="49"/>
      <c r="H35" s="49"/>
    </row>
    <row r="36" spans="2:8" ht="12.75">
      <c r="B36" s="49" t="s">
        <v>24</v>
      </c>
      <c r="C36" s="49" t="s">
        <v>26</v>
      </c>
      <c r="D36" s="49"/>
      <c r="E36" s="49"/>
      <c r="F36" s="49"/>
      <c r="G36" s="49"/>
      <c r="H36" s="49"/>
    </row>
    <row r="37" spans="2:8" ht="12.75">
      <c r="B37" s="49"/>
      <c r="C37" s="49"/>
      <c r="D37" s="49"/>
      <c r="E37" s="49"/>
      <c r="F37" s="49"/>
      <c r="G37" s="49"/>
      <c r="H37" s="49"/>
    </row>
    <row r="38" spans="2:8" ht="12.75">
      <c r="B38" s="49" t="s">
        <v>25</v>
      </c>
      <c r="C38" s="49" t="s">
        <v>27</v>
      </c>
      <c r="D38" s="49"/>
      <c r="E38" s="49"/>
      <c r="F38" s="49"/>
      <c r="G38" s="49"/>
      <c r="H38" s="49"/>
    </row>
    <row r="39" spans="2:8" ht="12.75">
      <c r="B39" s="49"/>
      <c r="C39" s="49"/>
      <c r="D39" s="49"/>
      <c r="E39" s="49"/>
      <c r="F39" s="49"/>
      <c r="G39" s="49"/>
      <c r="H39" s="49"/>
    </row>
    <row r="40" spans="2:8" ht="12.75">
      <c r="B40" s="49" t="s">
        <v>28</v>
      </c>
      <c r="C40" s="49" t="s">
        <v>29</v>
      </c>
      <c r="D40" s="49"/>
      <c r="E40" s="49"/>
      <c r="F40" s="49"/>
      <c r="G40" s="49"/>
      <c r="H40" s="49"/>
    </row>
  </sheetData>
  <printOptions/>
  <pageMargins left="0.75" right="0.75" top="1" bottom="1" header="0.5" footer="0.5"/>
  <pageSetup fitToHeight="1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B7">
      <pane ySplit="2055" topLeftCell="BM19" activePane="bottomLeft" state="split"/>
      <selection pane="topLeft" activeCell="D3" sqref="D3"/>
      <selection pane="bottomLeft" activeCell="I74" sqref="I74"/>
    </sheetView>
  </sheetViews>
  <sheetFormatPr defaultColWidth="9.140625" defaultRowHeight="12.75"/>
  <cols>
    <col min="1" max="5" width="14.8515625" style="17" customWidth="1"/>
    <col min="6" max="6" width="16.421875" style="17" customWidth="1"/>
    <col min="7" max="7" width="14.8515625" style="17" customWidth="1"/>
    <col min="8" max="8" width="19.140625" style="17" customWidth="1"/>
    <col min="9" max="9" width="16.8515625" style="17" customWidth="1"/>
    <col min="10" max="16384" width="14.8515625" style="17" customWidth="1"/>
  </cols>
  <sheetData>
    <row r="1" spans="1:9" ht="11.25">
      <c r="A1" s="33" t="s">
        <v>31</v>
      </c>
      <c r="B1" s="34"/>
      <c r="C1" s="34"/>
      <c r="D1" s="18"/>
      <c r="E1" s="18"/>
      <c r="F1" s="18"/>
      <c r="G1" s="18"/>
      <c r="H1" s="18"/>
      <c r="I1" s="19"/>
    </row>
    <row r="2" spans="1:9" ht="11.25">
      <c r="A2" s="20"/>
      <c r="B2" s="21"/>
      <c r="C2" s="21"/>
      <c r="D2" s="21"/>
      <c r="E2" s="21"/>
      <c r="F2" s="21"/>
      <c r="G2" s="21"/>
      <c r="H2" s="21"/>
      <c r="I2" s="22"/>
    </row>
    <row r="3" spans="1:9" ht="11.25">
      <c r="A3" s="35" t="s">
        <v>0</v>
      </c>
      <c r="B3" s="36">
        <v>1000000</v>
      </c>
      <c r="C3" s="21"/>
      <c r="D3" s="21"/>
      <c r="E3" s="21"/>
      <c r="F3" s="21"/>
      <c r="G3" s="21"/>
      <c r="H3" s="21"/>
      <c r="I3" s="22"/>
    </row>
    <row r="4" spans="1:9" ht="11.25">
      <c r="A4" s="35" t="s">
        <v>1</v>
      </c>
      <c r="B4" s="38">
        <v>12</v>
      </c>
      <c r="C4" s="21"/>
      <c r="D4" s="21"/>
      <c r="E4" s="21"/>
      <c r="F4" s="21"/>
      <c r="G4" s="21"/>
      <c r="H4" s="21"/>
      <c r="I4" s="22"/>
    </row>
    <row r="5" spans="1:10" ht="11.25">
      <c r="A5" s="35" t="s">
        <v>2</v>
      </c>
      <c r="B5" s="38">
        <v>1</v>
      </c>
      <c r="C5" s="21"/>
      <c r="D5" s="24"/>
      <c r="E5" s="24"/>
      <c r="F5" s="24"/>
      <c r="G5" s="24"/>
      <c r="H5" s="24"/>
      <c r="I5" s="25"/>
      <c r="J5" s="16"/>
    </row>
    <row r="6" spans="1:9" ht="11.25">
      <c r="A6" s="35" t="s">
        <v>3</v>
      </c>
      <c r="B6" s="40">
        <v>0.05</v>
      </c>
      <c r="C6" s="21"/>
      <c r="D6" s="21"/>
      <c r="E6" s="21"/>
      <c r="F6" s="21"/>
      <c r="G6" s="21"/>
      <c r="H6" s="21"/>
      <c r="I6" s="22"/>
    </row>
    <row r="7" spans="1:9" ht="11.25">
      <c r="A7" s="35" t="s">
        <v>4</v>
      </c>
      <c r="B7" s="40">
        <v>0</v>
      </c>
      <c r="C7" s="21"/>
      <c r="D7" s="21"/>
      <c r="E7" s="21"/>
      <c r="F7" s="21"/>
      <c r="G7" s="21"/>
      <c r="H7" s="21"/>
      <c r="I7" s="22"/>
    </row>
    <row r="8" spans="1:9" ht="11.25">
      <c r="A8" s="20"/>
      <c r="B8" s="21"/>
      <c r="C8" s="21"/>
      <c r="D8" s="2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25" t="s">
        <v>10</v>
      </c>
    </row>
    <row r="9" spans="1:10" ht="11.25">
      <c r="A9" s="20"/>
      <c r="B9" s="21"/>
      <c r="C9" s="21"/>
      <c r="D9" s="21">
        <v>1</v>
      </c>
      <c r="E9" s="26">
        <f>+$B$3/12</f>
        <v>83333.33333333333</v>
      </c>
      <c r="F9" s="26">
        <f>+H9*$B$6</f>
        <v>50000</v>
      </c>
      <c r="G9" s="26">
        <f>+E9+F9</f>
        <v>133333.3333333333</v>
      </c>
      <c r="H9" s="26">
        <f>+B3</f>
        <v>1000000</v>
      </c>
      <c r="I9" s="27">
        <f aca="true" t="shared" si="0" ref="I9:I20">+H9-E9</f>
        <v>916666.6666666666</v>
      </c>
      <c r="J9" s="28"/>
    </row>
    <row r="10" spans="1:10" ht="11.25">
      <c r="A10" s="20"/>
      <c r="B10" s="21"/>
      <c r="C10" s="21"/>
      <c r="D10" s="21">
        <f>+D9+1</f>
        <v>2</v>
      </c>
      <c r="E10" s="26">
        <f aca="true" t="shared" si="1" ref="E10:E20">+$B$3/12</f>
        <v>83333.33333333333</v>
      </c>
      <c r="F10" s="26">
        <f aca="true" t="shared" si="2" ref="F10:F20">+H10*$B$6</f>
        <v>45833.333333333336</v>
      </c>
      <c r="G10" s="26">
        <f aca="true" t="shared" si="3" ref="G10:G20">+E10+F10</f>
        <v>129166.66666666666</v>
      </c>
      <c r="H10" s="26">
        <f>+I9</f>
        <v>916666.6666666666</v>
      </c>
      <c r="I10" s="27">
        <f t="shared" si="0"/>
        <v>833333.3333333333</v>
      </c>
      <c r="J10" s="28"/>
    </row>
    <row r="11" spans="1:10" ht="11.25">
      <c r="A11" s="20"/>
      <c r="B11" s="21"/>
      <c r="C11" s="21"/>
      <c r="D11" s="21">
        <f aca="true" t="shared" si="4" ref="D11:D20">+D10+1</f>
        <v>3</v>
      </c>
      <c r="E11" s="26">
        <f t="shared" si="1"/>
        <v>83333.33333333333</v>
      </c>
      <c r="F11" s="26">
        <f t="shared" si="2"/>
        <v>41666.666666666664</v>
      </c>
      <c r="G11" s="26">
        <f t="shared" si="3"/>
        <v>125000</v>
      </c>
      <c r="H11" s="26">
        <f aca="true" t="shared" si="5" ref="H11:H20">+I10</f>
        <v>833333.3333333333</v>
      </c>
      <c r="I11" s="27">
        <f t="shared" si="0"/>
        <v>749999.9999999999</v>
      </c>
      <c r="J11" s="28"/>
    </row>
    <row r="12" spans="1:10" ht="11.25">
      <c r="A12" s="20"/>
      <c r="B12" s="21"/>
      <c r="C12" s="21"/>
      <c r="D12" s="21">
        <f t="shared" si="4"/>
        <v>4</v>
      </c>
      <c r="E12" s="26">
        <f t="shared" si="1"/>
        <v>83333.33333333333</v>
      </c>
      <c r="F12" s="26">
        <f t="shared" si="2"/>
        <v>37499.99999999999</v>
      </c>
      <c r="G12" s="26">
        <f t="shared" si="3"/>
        <v>120833.33333333331</v>
      </c>
      <c r="H12" s="26">
        <f t="shared" si="5"/>
        <v>749999.9999999999</v>
      </c>
      <c r="I12" s="27">
        <f t="shared" si="0"/>
        <v>666666.6666666665</v>
      </c>
      <c r="J12" s="28"/>
    </row>
    <row r="13" spans="1:10" ht="11.25">
      <c r="A13" s="20"/>
      <c r="B13" s="21"/>
      <c r="C13" s="21"/>
      <c r="D13" s="21">
        <f t="shared" si="4"/>
        <v>5</v>
      </c>
      <c r="E13" s="26">
        <f t="shared" si="1"/>
        <v>83333.33333333333</v>
      </c>
      <c r="F13" s="26">
        <f t="shared" si="2"/>
        <v>33333.33333333333</v>
      </c>
      <c r="G13" s="26">
        <f t="shared" si="3"/>
        <v>116666.66666666666</v>
      </c>
      <c r="H13" s="26">
        <f t="shared" si="5"/>
        <v>666666.6666666665</v>
      </c>
      <c r="I13" s="27">
        <f t="shared" si="0"/>
        <v>583333.3333333331</v>
      </c>
      <c r="J13" s="28"/>
    </row>
    <row r="14" spans="1:10" ht="11.25">
      <c r="A14" s="20"/>
      <c r="B14" s="21"/>
      <c r="C14" s="21"/>
      <c r="D14" s="21">
        <f t="shared" si="4"/>
        <v>6</v>
      </c>
      <c r="E14" s="26">
        <f t="shared" si="1"/>
        <v>83333.33333333333</v>
      </c>
      <c r="F14" s="26">
        <f t="shared" si="2"/>
        <v>29166.666666666657</v>
      </c>
      <c r="G14" s="26">
        <f t="shared" si="3"/>
        <v>112499.99999999999</v>
      </c>
      <c r="H14" s="26">
        <f t="shared" si="5"/>
        <v>583333.3333333331</v>
      </c>
      <c r="I14" s="27">
        <f t="shared" si="0"/>
        <v>499999.9999999998</v>
      </c>
      <c r="J14" s="28"/>
    </row>
    <row r="15" spans="1:10" ht="11.25">
      <c r="A15" s="20"/>
      <c r="B15" s="21"/>
      <c r="C15" s="21"/>
      <c r="D15" s="21">
        <f t="shared" si="4"/>
        <v>7</v>
      </c>
      <c r="E15" s="26">
        <f t="shared" si="1"/>
        <v>83333.33333333333</v>
      </c>
      <c r="F15" s="26">
        <f t="shared" si="2"/>
        <v>24999.999999999993</v>
      </c>
      <c r="G15" s="26">
        <f t="shared" si="3"/>
        <v>108333.33333333331</v>
      </c>
      <c r="H15" s="26">
        <f t="shared" si="5"/>
        <v>499999.9999999998</v>
      </c>
      <c r="I15" s="27">
        <f t="shared" si="0"/>
        <v>416666.6666666665</v>
      </c>
      <c r="J15" s="28"/>
    </row>
    <row r="16" spans="1:10" ht="11.25">
      <c r="A16" s="20"/>
      <c r="B16" s="21"/>
      <c r="C16" s="21"/>
      <c r="D16" s="21">
        <f t="shared" si="4"/>
        <v>8</v>
      </c>
      <c r="E16" s="26">
        <f t="shared" si="1"/>
        <v>83333.33333333333</v>
      </c>
      <c r="F16" s="26">
        <f t="shared" si="2"/>
        <v>20833.33333333333</v>
      </c>
      <c r="G16" s="26">
        <f t="shared" si="3"/>
        <v>104166.66666666666</v>
      </c>
      <c r="H16" s="26">
        <f t="shared" si="5"/>
        <v>416666.6666666665</v>
      </c>
      <c r="I16" s="27">
        <f t="shared" si="0"/>
        <v>333333.3333333332</v>
      </c>
      <c r="J16" s="28"/>
    </row>
    <row r="17" spans="1:10" ht="11.25">
      <c r="A17" s="20"/>
      <c r="B17" s="21"/>
      <c r="C17" s="21"/>
      <c r="D17" s="21">
        <f t="shared" si="4"/>
        <v>9</v>
      </c>
      <c r="E17" s="26">
        <f t="shared" si="1"/>
        <v>83333.33333333333</v>
      </c>
      <c r="F17" s="26">
        <f t="shared" si="2"/>
        <v>16666.66666666666</v>
      </c>
      <c r="G17" s="26">
        <f t="shared" si="3"/>
        <v>99999.99999999999</v>
      </c>
      <c r="H17" s="26">
        <f t="shared" si="5"/>
        <v>333333.3333333332</v>
      </c>
      <c r="I17" s="27">
        <f t="shared" si="0"/>
        <v>249999.99999999988</v>
      </c>
      <c r="J17" s="28"/>
    </row>
    <row r="18" spans="1:10" ht="11.25">
      <c r="A18" s="20"/>
      <c r="B18" s="21"/>
      <c r="C18" s="21"/>
      <c r="D18" s="21">
        <f t="shared" si="4"/>
        <v>10</v>
      </c>
      <c r="E18" s="26">
        <f t="shared" si="1"/>
        <v>83333.33333333333</v>
      </c>
      <c r="F18" s="26">
        <f t="shared" si="2"/>
        <v>12499.999999999995</v>
      </c>
      <c r="G18" s="26">
        <f t="shared" si="3"/>
        <v>95833.33333333333</v>
      </c>
      <c r="H18" s="26">
        <f t="shared" si="5"/>
        <v>249999.99999999988</v>
      </c>
      <c r="I18" s="27">
        <f t="shared" si="0"/>
        <v>166666.66666666657</v>
      </c>
      <c r="J18" s="28"/>
    </row>
    <row r="19" spans="1:10" ht="11.25">
      <c r="A19" s="20"/>
      <c r="B19" s="21"/>
      <c r="C19" s="21"/>
      <c r="D19" s="21">
        <f t="shared" si="4"/>
        <v>11</v>
      </c>
      <c r="E19" s="26">
        <f t="shared" si="1"/>
        <v>83333.33333333333</v>
      </c>
      <c r="F19" s="26">
        <f t="shared" si="2"/>
        <v>8333.333333333328</v>
      </c>
      <c r="G19" s="26">
        <f t="shared" si="3"/>
        <v>91666.66666666666</v>
      </c>
      <c r="H19" s="26">
        <f t="shared" si="5"/>
        <v>166666.66666666657</v>
      </c>
      <c r="I19" s="27">
        <f t="shared" si="0"/>
        <v>83333.33333333324</v>
      </c>
      <c r="J19" s="28"/>
    </row>
    <row r="20" spans="1:10" ht="11.25">
      <c r="A20" s="20"/>
      <c r="B20" s="21"/>
      <c r="C20" s="21"/>
      <c r="D20" s="21">
        <f t="shared" si="4"/>
        <v>12</v>
      </c>
      <c r="E20" s="26">
        <f t="shared" si="1"/>
        <v>83333.33333333333</v>
      </c>
      <c r="F20" s="26">
        <f t="shared" si="2"/>
        <v>4166.666666666662</v>
      </c>
      <c r="G20" s="26">
        <f t="shared" si="3"/>
        <v>87499.99999999999</v>
      </c>
      <c r="H20" s="26">
        <f t="shared" si="5"/>
        <v>83333.33333333324</v>
      </c>
      <c r="I20" s="27">
        <f t="shared" si="0"/>
        <v>0</v>
      </c>
      <c r="J20" s="28"/>
    </row>
    <row r="21" spans="1:9" ht="11.25">
      <c r="A21" s="29"/>
      <c r="B21" s="43"/>
      <c r="C21" s="43"/>
      <c r="D21" s="43"/>
      <c r="E21" s="30">
        <f>SUM(E9:E20)</f>
        <v>1000000.0000000001</v>
      </c>
      <c r="F21" s="30">
        <f>SUM(F9:F20)</f>
        <v>324999.99999999994</v>
      </c>
      <c r="G21" s="30">
        <f>SUM(G9:G20)</f>
        <v>1324999.9999999998</v>
      </c>
      <c r="H21" s="31"/>
      <c r="I21" s="32"/>
    </row>
    <row r="22" ht="11.25"/>
    <row r="23" spans="1:9" ht="11.25">
      <c r="A23" s="33" t="s">
        <v>32</v>
      </c>
      <c r="B23" s="34"/>
      <c r="C23" s="18"/>
      <c r="D23" s="18"/>
      <c r="E23" s="18"/>
      <c r="F23" s="18"/>
      <c r="G23" s="18"/>
      <c r="H23" s="18"/>
      <c r="I23" s="19"/>
    </row>
    <row r="24" spans="1:9" ht="11.25">
      <c r="A24" s="20"/>
      <c r="B24" s="21"/>
      <c r="C24" s="21"/>
      <c r="D24" s="21"/>
      <c r="E24" s="21"/>
      <c r="F24" s="21"/>
      <c r="G24" s="21"/>
      <c r="H24" s="21"/>
      <c r="I24" s="22"/>
    </row>
    <row r="25" spans="1:9" ht="11.25">
      <c r="A25" s="35" t="s">
        <v>0</v>
      </c>
      <c r="B25" s="36">
        <v>1000000</v>
      </c>
      <c r="C25" s="37"/>
      <c r="D25" s="37"/>
      <c r="E25" s="37"/>
      <c r="F25" s="21"/>
      <c r="G25" s="21"/>
      <c r="H25" s="21"/>
      <c r="I25" s="22"/>
    </row>
    <row r="26" spans="1:9" ht="11.25">
      <c r="A26" s="35" t="s">
        <v>1</v>
      </c>
      <c r="B26" s="38">
        <v>12</v>
      </c>
      <c r="C26" s="39"/>
      <c r="D26" s="39"/>
      <c r="E26" s="39"/>
      <c r="F26" s="21"/>
      <c r="G26" s="21"/>
      <c r="H26" s="21"/>
      <c r="I26" s="22"/>
    </row>
    <row r="27" spans="1:9" ht="11.25">
      <c r="A27" s="35" t="s">
        <v>2</v>
      </c>
      <c r="B27" s="38">
        <v>1</v>
      </c>
      <c r="C27" s="39"/>
      <c r="D27" s="39"/>
      <c r="E27" s="39"/>
      <c r="F27" s="21"/>
      <c r="G27" s="21"/>
      <c r="H27" s="21"/>
      <c r="I27" s="22"/>
    </row>
    <row r="28" spans="1:9" ht="11.25">
      <c r="A28" s="35" t="s">
        <v>3</v>
      </c>
      <c r="B28" s="40">
        <v>0.05</v>
      </c>
      <c r="C28" s="41"/>
      <c r="D28" s="41"/>
      <c r="E28" s="41"/>
      <c r="F28" s="21"/>
      <c r="G28" s="21"/>
      <c r="H28" s="21"/>
      <c r="I28" s="22"/>
    </row>
    <row r="29" spans="1:9" ht="11.25">
      <c r="A29" s="35" t="s">
        <v>14</v>
      </c>
      <c r="B29" s="42">
        <v>100</v>
      </c>
      <c r="C29" s="41"/>
      <c r="D29" s="41"/>
      <c r="E29" s="41"/>
      <c r="F29" s="21"/>
      <c r="G29" s="21"/>
      <c r="H29" s="21"/>
      <c r="I29" s="22"/>
    </row>
    <row r="30" spans="1:9" ht="11.25">
      <c r="A30" s="20"/>
      <c r="B30" s="21"/>
      <c r="C30" s="21"/>
      <c r="D30" s="21"/>
      <c r="E30" s="21"/>
      <c r="F30" s="21"/>
      <c r="G30" s="21"/>
      <c r="H30" s="21"/>
      <c r="I30" s="22"/>
    </row>
    <row r="31" spans="1:9" ht="11.25">
      <c r="A31" s="23" t="s">
        <v>12</v>
      </c>
      <c r="B31" s="24" t="s">
        <v>15</v>
      </c>
      <c r="C31" s="24" t="s">
        <v>13</v>
      </c>
      <c r="D31" s="24" t="s">
        <v>6</v>
      </c>
      <c r="E31" s="24" t="s">
        <v>7</v>
      </c>
      <c r="F31" s="24" t="s">
        <v>8</v>
      </c>
      <c r="G31" s="24" t="s">
        <v>11</v>
      </c>
      <c r="H31" s="24" t="s">
        <v>9</v>
      </c>
      <c r="I31" s="25" t="s">
        <v>10</v>
      </c>
    </row>
    <row r="32" spans="1:9" ht="11.25">
      <c r="A32" s="20">
        <v>103</v>
      </c>
      <c r="B32" s="21">
        <v>1</v>
      </c>
      <c r="C32" s="21">
        <f>+B43</f>
        <v>12</v>
      </c>
      <c r="D32" s="26">
        <f>+H32/C32</f>
        <v>85833.33333333333</v>
      </c>
      <c r="E32" s="26">
        <f aca="true" t="shared" si="6" ref="E32:E43">+H32*vextir</f>
        <v>51500</v>
      </c>
      <c r="F32" s="26">
        <f>+D32+E32</f>
        <v>137333.3333333333</v>
      </c>
      <c r="G32" s="26">
        <f>+H32-Nafnverð</f>
        <v>30000</v>
      </c>
      <c r="H32" s="26">
        <f>+Nafnverð*A32/Grunnvísitala</f>
        <v>1030000</v>
      </c>
      <c r="I32" s="27">
        <f>+H32-D32</f>
        <v>944166.6666666666</v>
      </c>
    </row>
    <row r="33" spans="1:9" ht="11.25">
      <c r="A33" s="20">
        <v>106</v>
      </c>
      <c r="B33" s="21">
        <f>+B32+1</f>
        <v>2</v>
      </c>
      <c r="C33" s="21">
        <f>+C32-1</f>
        <v>11</v>
      </c>
      <c r="D33" s="26">
        <f aca="true" t="shared" si="7" ref="D33:D43">+H33/C33</f>
        <v>88333.33333333333</v>
      </c>
      <c r="E33" s="26">
        <f t="shared" si="6"/>
        <v>48583.333333333336</v>
      </c>
      <c r="F33" s="26">
        <f aca="true" t="shared" si="8" ref="F33:F43">+D33+E33</f>
        <v>136916.66666666666</v>
      </c>
      <c r="G33" s="26">
        <f>+H33-I32</f>
        <v>27500</v>
      </c>
      <c r="H33" s="26">
        <f>+I32*A33/A32</f>
        <v>971666.6666666666</v>
      </c>
      <c r="I33" s="27">
        <f aca="true" t="shared" si="9" ref="I33:I43">+H33-D33</f>
        <v>883333.3333333333</v>
      </c>
    </row>
    <row r="34" spans="1:9" ht="11.25">
      <c r="A34" s="20">
        <v>109</v>
      </c>
      <c r="B34" s="21">
        <f aca="true" t="shared" si="10" ref="B34:B43">+B33+1</f>
        <v>3</v>
      </c>
      <c r="C34" s="21">
        <f aca="true" t="shared" si="11" ref="C34:C43">+C33-1</f>
        <v>10</v>
      </c>
      <c r="D34" s="26">
        <f t="shared" si="7"/>
        <v>90833.33333333333</v>
      </c>
      <c r="E34" s="26">
        <f t="shared" si="6"/>
        <v>45416.666666666664</v>
      </c>
      <c r="F34" s="26">
        <f t="shared" si="8"/>
        <v>136250</v>
      </c>
      <c r="G34" s="26">
        <f aca="true" t="shared" si="12" ref="G34:G43">+H34-I33</f>
        <v>25000</v>
      </c>
      <c r="H34" s="26">
        <f aca="true" t="shared" si="13" ref="H34:H43">+I33*A34/A33</f>
        <v>908333.3333333333</v>
      </c>
      <c r="I34" s="27">
        <f t="shared" si="9"/>
        <v>817499.9999999999</v>
      </c>
    </row>
    <row r="35" spans="1:9" ht="11.25">
      <c r="A35" s="20">
        <v>112</v>
      </c>
      <c r="B35" s="21">
        <f t="shared" si="10"/>
        <v>4</v>
      </c>
      <c r="C35" s="21">
        <f t="shared" si="11"/>
        <v>9</v>
      </c>
      <c r="D35" s="26">
        <f t="shared" si="7"/>
        <v>93333.33333333331</v>
      </c>
      <c r="E35" s="26">
        <f t="shared" si="6"/>
        <v>42000</v>
      </c>
      <c r="F35" s="26">
        <f t="shared" si="8"/>
        <v>135333.3333333333</v>
      </c>
      <c r="G35" s="26">
        <f t="shared" si="12"/>
        <v>22500</v>
      </c>
      <c r="H35" s="26">
        <f t="shared" si="13"/>
        <v>839999.9999999999</v>
      </c>
      <c r="I35" s="27">
        <f t="shared" si="9"/>
        <v>746666.6666666665</v>
      </c>
    </row>
    <row r="36" spans="1:9" ht="11.25">
      <c r="A36" s="20">
        <v>115</v>
      </c>
      <c r="B36" s="21">
        <f t="shared" si="10"/>
        <v>5</v>
      </c>
      <c r="C36" s="21">
        <f t="shared" si="11"/>
        <v>8</v>
      </c>
      <c r="D36" s="26">
        <f t="shared" si="7"/>
        <v>95833.3333333333</v>
      </c>
      <c r="E36" s="26">
        <f t="shared" si="6"/>
        <v>38333.33333333332</v>
      </c>
      <c r="F36" s="26">
        <f t="shared" si="8"/>
        <v>134166.66666666663</v>
      </c>
      <c r="G36" s="26">
        <f t="shared" si="12"/>
        <v>19999.999999999884</v>
      </c>
      <c r="H36" s="26">
        <f t="shared" si="13"/>
        <v>766666.6666666664</v>
      </c>
      <c r="I36" s="27">
        <f t="shared" si="9"/>
        <v>670833.3333333331</v>
      </c>
    </row>
    <row r="37" spans="1:9" ht="11.25">
      <c r="A37" s="20">
        <v>118</v>
      </c>
      <c r="B37" s="21">
        <f t="shared" si="10"/>
        <v>6</v>
      </c>
      <c r="C37" s="21">
        <f t="shared" si="11"/>
        <v>7</v>
      </c>
      <c r="D37" s="26">
        <f t="shared" si="7"/>
        <v>98333.3333333333</v>
      </c>
      <c r="E37" s="26">
        <f t="shared" si="6"/>
        <v>34416.66666666666</v>
      </c>
      <c r="F37" s="26">
        <f t="shared" si="8"/>
        <v>132749.99999999994</v>
      </c>
      <c r="G37" s="26">
        <f t="shared" si="12"/>
        <v>17500</v>
      </c>
      <c r="H37" s="26">
        <f t="shared" si="13"/>
        <v>688333.3333333331</v>
      </c>
      <c r="I37" s="27">
        <f t="shared" si="9"/>
        <v>589999.9999999999</v>
      </c>
    </row>
    <row r="38" spans="1:9" ht="11.25">
      <c r="A38" s="20">
        <v>121</v>
      </c>
      <c r="B38" s="21">
        <f t="shared" si="10"/>
        <v>7</v>
      </c>
      <c r="C38" s="21">
        <f t="shared" si="11"/>
        <v>6</v>
      </c>
      <c r="D38" s="26">
        <f t="shared" si="7"/>
        <v>100833.33333333331</v>
      </c>
      <c r="E38" s="26">
        <f t="shared" si="6"/>
        <v>30249.999999999996</v>
      </c>
      <c r="F38" s="26">
        <f t="shared" si="8"/>
        <v>131083.3333333333</v>
      </c>
      <c r="G38" s="26">
        <f t="shared" si="12"/>
        <v>15000</v>
      </c>
      <c r="H38" s="26">
        <f t="shared" si="13"/>
        <v>604999.9999999999</v>
      </c>
      <c r="I38" s="27">
        <f t="shared" si="9"/>
        <v>504166.66666666657</v>
      </c>
    </row>
    <row r="39" spans="1:9" ht="11.25">
      <c r="A39" s="20">
        <v>124</v>
      </c>
      <c r="B39" s="21">
        <f t="shared" si="10"/>
        <v>8</v>
      </c>
      <c r="C39" s="21">
        <f t="shared" si="11"/>
        <v>5</v>
      </c>
      <c r="D39" s="26">
        <f t="shared" si="7"/>
        <v>103333.33333333331</v>
      </c>
      <c r="E39" s="26">
        <f t="shared" si="6"/>
        <v>25833.33333333333</v>
      </c>
      <c r="F39" s="26">
        <f t="shared" si="8"/>
        <v>129166.66666666664</v>
      </c>
      <c r="G39" s="26">
        <f t="shared" si="12"/>
        <v>12500</v>
      </c>
      <c r="H39" s="26">
        <f t="shared" si="13"/>
        <v>516666.66666666657</v>
      </c>
      <c r="I39" s="27">
        <f t="shared" si="9"/>
        <v>413333.33333333326</v>
      </c>
    </row>
    <row r="40" spans="1:9" ht="11.25">
      <c r="A40" s="20">
        <v>127</v>
      </c>
      <c r="B40" s="21">
        <f t="shared" si="10"/>
        <v>9</v>
      </c>
      <c r="C40" s="21">
        <f t="shared" si="11"/>
        <v>4</v>
      </c>
      <c r="D40" s="26">
        <f t="shared" si="7"/>
        <v>105833.33333333331</v>
      </c>
      <c r="E40" s="26">
        <f t="shared" si="6"/>
        <v>21166.666666666664</v>
      </c>
      <c r="F40" s="26">
        <f t="shared" si="8"/>
        <v>126999.99999999997</v>
      </c>
      <c r="G40" s="26">
        <f t="shared" si="12"/>
        <v>10000</v>
      </c>
      <c r="H40" s="26">
        <f t="shared" si="13"/>
        <v>423333.33333333326</v>
      </c>
      <c r="I40" s="27">
        <f t="shared" si="9"/>
        <v>317499.99999999994</v>
      </c>
    </row>
    <row r="41" spans="1:9" ht="11.25">
      <c r="A41" s="20">
        <v>130</v>
      </c>
      <c r="B41" s="21">
        <f t="shared" si="10"/>
        <v>10</v>
      </c>
      <c r="C41" s="21">
        <f t="shared" si="11"/>
        <v>3</v>
      </c>
      <c r="D41" s="26">
        <f t="shared" si="7"/>
        <v>108333.33333333331</v>
      </c>
      <c r="E41" s="26">
        <f t="shared" si="6"/>
        <v>16249.999999999998</v>
      </c>
      <c r="F41" s="26">
        <f t="shared" si="8"/>
        <v>124583.33333333331</v>
      </c>
      <c r="G41" s="26">
        <f t="shared" si="12"/>
        <v>7500</v>
      </c>
      <c r="H41" s="26">
        <f t="shared" si="13"/>
        <v>324999.99999999994</v>
      </c>
      <c r="I41" s="27">
        <f t="shared" si="9"/>
        <v>216666.66666666663</v>
      </c>
    </row>
    <row r="42" spans="1:9" ht="11.25">
      <c r="A42" s="20">
        <v>133</v>
      </c>
      <c r="B42" s="21">
        <f t="shared" si="10"/>
        <v>11</v>
      </c>
      <c r="C42" s="21">
        <f t="shared" si="11"/>
        <v>2</v>
      </c>
      <c r="D42" s="26">
        <f t="shared" si="7"/>
        <v>110833.33333333331</v>
      </c>
      <c r="E42" s="26">
        <f t="shared" si="6"/>
        <v>11083.333333333332</v>
      </c>
      <c r="F42" s="26">
        <f t="shared" si="8"/>
        <v>121916.66666666664</v>
      </c>
      <c r="G42" s="26">
        <f t="shared" si="12"/>
        <v>5000</v>
      </c>
      <c r="H42" s="26">
        <f t="shared" si="13"/>
        <v>221666.66666666663</v>
      </c>
      <c r="I42" s="27">
        <f t="shared" si="9"/>
        <v>110833.33333333331</v>
      </c>
    </row>
    <row r="43" spans="1:9" ht="11.25">
      <c r="A43" s="20">
        <v>136</v>
      </c>
      <c r="B43" s="21">
        <f t="shared" si="10"/>
        <v>12</v>
      </c>
      <c r="C43" s="21">
        <f t="shared" si="11"/>
        <v>1</v>
      </c>
      <c r="D43" s="26">
        <f t="shared" si="7"/>
        <v>113333.33333333331</v>
      </c>
      <c r="E43" s="26">
        <f t="shared" si="6"/>
        <v>5666.666666666666</v>
      </c>
      <c r="F43" s="26">
        <f t="shared" si="8"/>
        <v>118999.99999999999</v>
      </c>
      <c r="G43" s="26">
        <f t="shared" si="12"/>
        <v>2500</v>
      </c>
      <c r="H43" s="26">
        <f t="shared" si="13"/>
        <v>113333.33333333331</v>
      </c>
      <c r="I43" s="27">
        <f t="shared" si="9"/>
        <v>0</v>
      </c>
    </row>
    <row r="44" spans="1:9" ht="11.25">
      <c r="A44" s="29"/>
      <c r="B44" s="43"/>
      <c r="C44" s="43"/>
      <c r="D44" s="48">
        <f>SUM(D32:D43)</f>
        <v>1194999.9999999995</v>
      </c>
      <c r="E44" s="48">
        <f>SUM(E32:E43)</f>
        <v>370499.99999999994</v>
      </c>
      <c r="F44" s="48">
        <f>SUM(F32:F43)</f>
        <v>1565499.9999999998</v>
      </c>
      <c r="G44" s="48">
        <f>SUM(G32:G43)</f>
        <v>194999.99999999988</v>
      </c>
      <c r="H44" s="31"/>
      <c r="I44" s="32"/>
    </row>
    <row r="45" ht="11.25"/>
    <row r="46" spans="3:9" ht="15.75">
      <c r="C46" s="15" t="s">
        <v>45</v>
      </c>
      <c r="D46" s="15"/>
      <c r="I46" s="16" t="s">
        <v>47</v>
      </c>
    </row>
    <row r="47" spans="3:10" ht="15.75">
      <c r="C47" s="15" t="s">
        <v>48</v>
      </c>
      <c r="D47" s="15"/>
      <c r="I47" s="47" t="s">
        <v>46</v>
      </c>
      <c r="J47" s="47" t="s">
        <v>11</v>
      </c>
    </row>
    <row r="48" spans="6:10" ht="11.25">
      <c r="F48" s="17" t="s">
        <v>40</v>
      </c>
      <c r="G48" s="28">
        <f>+E21</f>
        <v>1000000.0000000001</v>
      </c>
      <c r="I48" s="44">
        <f aca="true" t="shared" si="14" ref="I48:I60">+E32-F9</f>
        <v>1500</v>
      </c>
      <c r="J48" s="28">
        <v>30000</v>
      </c>
    </row>
    <row r="49" spans="3:10" ht="11.25">
      <c r="C49" s="17" t="s">
        <v>33</v>
      </c>
      <c r="D49" s="28">
        <f>+E21</f>
        <v>1000000.0000000001</v>
      </c>
      <c r="F49" s="17" t="s">
        <v>38</v>
      </c>
      <c r="G49" s="28">
        <f>+F21</f>
        <v>324999.99999999994</v>
      </c>
      <c r="I49" s="44">
        <f t="shared" si="14"/>
        <v>2750</v>
      </c>
      <c r="J49" s="28">
        <v>27500</v>
      </c>
    </row>
    <row r="50" spans="3:10" ht="11.25">
      <c r="C50" s="17" t="s">
        <v>34</v>
      </c>
      <c r="D50" s="28">
        <f>+D44</f>
        <v>1194999.9999999995</v>
      </c>
      <c r="F50" s="16" t="s">
        <v>39</v>
      </c>
      <c r="G50" s="45">
        <f>+G48+G49</f>
        <v>1325000</v>
      </c>
      <c r="I50" s="44">
        <f t="shared" si="14"/>
        <v>3750</v>
      </c>
      <c r="J50" s="28">
        <v>25000</v>
      </c>
    </row>
    <row r="51" spans="3:10" ht="11.25">
      <c r="C51" s="16" t="s">
        <v>11</v>
      </c>
      <c r="D51" s="45">
        <f>+D50-D49</f>
        <v>194999.99999999942</v>
      </c>
      <c r="I51" s="44">
        <f t="shared" si="14"/>
        <v>4500.000000000007</v>
      </c>
      <c r="J51" s="28">
        <v>22500</v>
      </c>
    </row>
    <row r="52" spans="6:10" ht="11.25">
      <c r="F52" s="17" t="s">
        <v>41</v>
      </c>
      <c r="G52" s="28">
        <f>+D44</f>
        <v>1194999.9999999995</v>
      </c>
      <c r="I52" s="44">
        <f t="shared" si="14"/>
        <v>4999.999999999993</v>
      </c>
      <c r="J52" s="28">
        <v>19999.999999999884</v>
      </c>
    </row>
    <row r="53" spans="3:10" ht="11.25">
      <c r="C53" s="17" t="s">
        <v>35</v>
      </c>
      <c r="D53" s="28">
        <f>+F21</f>
        <v>324999.99999999994</v>
      </c>
      <c r="E53" s="28"/>
      <c r="F53" s="17" t="s">
        <v>42</v>
      </c>
      <c r="G53" s="28">
        <f>+E44</f>
        <v>370499.99999999994</v>
      </c>
      <c r="I53" s="44">
        <f t="shared" si="14"/>
        <v>5250</v>
      </c>
      <c r="J53" s="28">
        <v>17500</v>
      </c>
    </row>
    <row r="54" spans="3:10" ht="11.25">
      <c r="C54" s="17" t="s">
        <v>36</v>
      </c>
      <c r="D54" s="28">
        <f>+E44</f>
        <v>370499.99999999994</v>
      </c>
      <c r="F54" s="16" t="s">
        <v>43</v>
      </c>
      <c r="G54" s="45">
        <f>+G52+G53</f>
        <v>1565499.9999999995</v>
      </c>
      <c r="I54" s="44">
        <f t="shared" si="14"/>
        <v>5250.000000000004</v>
      </c>
      <c r="J54" s="28">
        <v>15000</v>
      </c>
    </row>
    <row r="55" spans="3:10" ht="11.25">
      <c r="C55" s="16" t="s">
        <v>37</v>
      </c>
      <c r="D55" s="45">
        <f>+D54-D53</f>
        <v>45500</v>
      </c>
      <c r="I55" s="44">
        <f t="shared" si="14"/>
        <v>5000</v>
      </c>
      <c r="J55" s="28">
        <v>12500</v>
      </c>
    </row>
    <row r="56" spans="6:10" ht="11.25">
      <c r="F56" s="46" t="s">
        <v>44</v>
      </c>
      <c r="G56" s="45">
        <f>+G54-G50</f>
        <v>240499.99999999953</v>
      </c>
      <c r="I56" s="44">
        <f t="shared" si="14"/>
        <v>4500.000000000004</v>
      </c>
      <c r="J56" s="28">
        <v>10000</v>
      </c>
    </row>
    <row r="57" spans="3:10" ht="11.25">
      <c r="C57" s="46" t="s">
        <v>44</v>
      </c>
      <c r="D57" s="45">
        <f>+D51+D55</f>
        <v>240499.99999999942</v>
      </c>
      <c r="E57" s="16"/>
      <c r="I57" s="44">
        <f t="shared" si="14"/>
        <v>3750.0000000000036</v>
      </c>
      <c r="J57" s="28">
        <v>7500</v>
      </c>
    </row>
    <row r="58" spans="7:10" ht="11.25">
      <c r="G58" s="28"/>
      <c r="I58" s="44">
        <f t="shared" si="14"/>
        <v>2750.0000000000036</v>
      </c>
      <c r="J58" s="28">
        <v>5000</v>
      </c>
    </row>
    <row r="59" spans="9:10" ht="11.25">
      <c r="I59" s="44">
        <f t="shared" si="14"/>
        <v>1500.0000000000036</v>
      </c>
      <c r="J59" s="28">
        <v>2500</v>
      </c>
    </row>
    <row r="60" spans="8:10" ht="12.75">
      <c r="H60" s="8" t="s">
        <v>49</v>
      </c>
      <c r="I60" s="45">
        <f t="shared" si="14"/>
        <v>45500</v>
      </c>
      <c r="J60" s="45">
        <v>195000</v>
      </c>
    </row>
    <row r="61" spans="4:10" ht="11.25">
      <c r="D61" s="50" t="s">
        <v>50</v>
      </c>
      <c r="E61" s="51" t="s">
        <v>51</v>
      </c>
      <c r="F61" s="56" t="s">
        <v>49</v>
      </c>
      <c r="I61" s="28"/>
      <c r="J61" s="28"/>
    </row>
    <row r="62" spans="4:10" ht="11.25">
      <c r="D62" s="52">
        <v>51500</v>
      </c>
      <c r="E62" s="26">
        <v>50000</v>
      </c>
      <c r="F62" s="57">
        <f>+D62-E62</f>
        <v>1500</v>
      </c>
      <c r="I62" s="45">
        <f>+I60+J60</f>
        <v>240500</v>
      </c>
      <c r="J62" s="28"/>
    </row>
    <row r="63" spans="4:6" ht="11.25">
      <c r="D63" s="52">
        <v>48583.333333333336</v>
      </c>
      <c r="E63" s="26">
        <v>45833.333333333336</v>
      </c>
      <c r="F63" s="57">
        <f aca="true" t="shared" si="15" ref="F63:F73">+D63-E63</f>
        <v>2750</v>
      </c>
    </row>
    <row r="64" spans="4:6" ht="11.25">
      <c r="D64" s="52">
        <v>45416.666666666664</v>
      </c>
      <c r="E64" s="26">
        <v>41666.666666666664</v>
      </c>
      <c r="F64" s="57">
        <f t="shared" si="15"/>
        <v>3750</v>
      </c>
    </row>
    <row r="65" spans="4:6" ht="11.25">
      <c r="D65" s="52">
        <v>42000</v>
      </c>
      <c r="E65" s="26">
        <v>37500</v>
      </c>
      <c r="F65" s="57">
        <f t="shared" si="15"/>
        <v>4500</v>
      </c>
    </row>
    <row r="66" spans="4:6" ht="11.25">
      <c r="D66" s="52">
        <v>38333.33333333332</v>
      </c>
      <c r="E66" s="26">
        <v>33333.33333333333</v>
      </c>
      <c r="F66" s="57">
        <f t="shared" si="15"/>
        <v>4999.999999999993</v>
      </c>
    </row>
    <row r="67" spans="4:6" ht="11.25">
      <c r="D67" s="52">
        <v>34416.66666666666</v>
      </c>
      <c r="E67" s="26">
        <v>29166.666666666657</v>
      </c>
      <c r="F67" s="57">
        <f t="shared" si="15"/>
        <v>5250</v>
      </c>
    </row>
    <row r="68" spans="4:6" ht="11.25">
      <c r="D68" s="52">
        <v>30250</v>
      </c>
      <c r="E68" s="26">
        <v>25000</v>
      </c>
      <c r="F68" s="57">
        <f t="shared" si="15"/>
        <v>5250</v>
      </c>
    </row>
    <row r="69" spans="4:6" ht="11.25">
      <c r="D69" s="52">
        <v>25833.33333333333</v>
      </c>
      <c r="E69" s="26">
        <v>20833.33333333333</v>
      </c>
      <c r="F69" s="57">
        <f t="shared" si="15"/>
        <v>5000</v>
      </c>
    </row>
    <row r="70" spans="4:6" ht="11.25">
      <c r="D70" s="52">
        <v>21166.666666666664</v>
      </c>
      <c r="E70" s="26">
        <v>16666.66666666666</v>
      </c>
      <c r="F70" s="57">
        <f t="shared" si="15"/>
        <v>4500.000000000004</v>
      </c>
    </row>
    <row r="71" spans="4:6" ht="11.25">
      <c r="D71" s="52">
        <v>16250</v>
      </c>
      <c r="E71" s="26">
        <v>12500</v>
      </c>
      <c r="F71" s="57">
        <f t="shared" si="15"/>
        <v>3750</v>
      </c>
    </row>
    <row r="72" spans="4:6" ht="11.25">
      <c r="D72" s="52">
        <v>11083.333333333332</v>
      </c>
      <c r="E72" s="26">
        <v>8333.333333333328</v>
      </c>
      <c r="F72" s="57">
        <f t="shared" si="15"/>
        <v>2750.0000000000036</v>
      </c>
    </row>
    <row r="73" spans="4:6" ht="11.25">
      <c r="D73" s="52">
        <v>5666.666666666666</v>
      </c>
      <c r="E73" s="26">
        <v>4166.666666666662</v>
      </c>
      <c r="F73" s="57">
        <f t="shared" si="15"/>
        <v>1500.0000000000036</v>
      </c>
    </row>
    <row r="74" spans="4:6" ht="11.25">
      <c r="D74" s="53">
        <f>SUM(D62:D73)</f>
        <v>370500</v>
      </c>
      <c r="E74" s="54">
        <f>SUM(E62:E73)</f>
        <v>325000</v>
      </c>
      <c r="F74" s="55">
        <f>SUM(F62:F73)</f>
        <v>45500</v>
      </c>
    </row>
    <row r="75" ht="11.25"/>
    <row r="76" ht="11.25">
      <c r="F76" s="28"/>
    </row>
    <row r="77" ht="11.25"/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8" sqref="B8"/>
    </sheetView>
  </sheetViews>
  <sheetFormatPr defaultColWidth="9.140625" defaultRowHeight="12.75"/>
  <cols>
    <col min="1" max="1" width="15.00390625" style="0" bestFit="1" customWidth="1"/>
    <col min="2" max="2" width="11.140625" style="0" bestFit="1" customWidth="1"/>
    <col min="3" max="3" width="13.7109375" style="0" bestFit="1" customWidth="1"/>
    <col min="4" max="4" width="13.57421875" style="0" bestFit="1" customWidth="1"/>
    <col min="5" max="5" width="14.57421875" style="0" customWidth="1"/>
    <col min="6" max="7" width="12.7109375" style="0" customWidth="1"/>
    <col min="8" max="8" width="13.57421875" style="0" customWidth="1"/>
    <col min="9" max="10" width="18.57421875" style="0" bestFit="1" customWidth="1"/>
  </cols>
  <sheetData>
    <row r="1" spans="1:2" ht="15.75">
      <c r="A1" s="15" t="s">
        <v>32</v>
      </c>
      <c r="B1" s="15"/>
    </row>
    <row r="3" spans="1:5" ht="12.75">
      <c r="A3" s="1" t="s">
        <v>0</v>
      </c>
      <c r="B3" s="2">
        <v>800000000</v>
      </c>
      <c r="C3" s="5"/>
      <c r="D3" s="5"/>
      <c r="E3" s="5"/>
    </row>
    <row r="4" spans="1:5" ht="12.75">
      <c r="A4" s="1" t="s">
        <v>1</v>
      </c>
      <c r="B4" s="1">
        <v>10</v>
      </c>
      <c r="C4" s="6"/>
      <c r="D4" s="6"/>
      <c r="E4" s="6"/>
    </row>
    <row r="5" spans="1:5" ht="12.75">
      <c r="A5" s="1" t="s">
        <v>2</v>
      </c>
      <c r="B5" s="1">
        <v>1</v>
      </c>
      <c r="C5" s="6"/>
      <c r="D5" s="6"/>
      <c r="E5" s="6"/>
    </row>
    <row r="6" spans="1:5" ht="12.75">
      <c r="A6" s="1" t="s">
        <v>3</v>
      </c>
      <c r="B6" s="3">
        <v>0.045</v>
      </c>
      <c r="C6" s="7"/>
      <c r="D6" s="7"/>
      <c r="E6" s="7"/>
    </row>
    <row r="7" spans="1:5" ht="12.75">
      <c r="A7" s="1" t="s">
        <v>30</v>
      </c>
      <c r="B7" s="3">
        <v>0.02</v>
      </c>
      <c r="C7" s="7"/>
      <c r="D7" s="7"/>
      <c r="E7" s="7"/>
    </row>
    <row r="8" spans="1:2" ht="12.75">
      <c r="A8" s="1" t="s">
        <v>14</v>
      </c>
      <c r="B8" s="14">
        <v>100</v>
      </c>
    </row>
    <row r="10" spans="2:10" ht="12.75">
      <c r="B10" s="8" t="s">
        <v>12</v>
      </c>
      <c r="C10" s="8" t="s">
        <v>15</v>
      </c>
      <c r="D10" s="8" t="s">
        <v>13</v>
      </c>
      <c r="E10" s="4" t="s">
        <v>6</v>
      </c>
      <c r="F10" s="4" t="s">
        <v>7</v>
      </c>
      <c r="G10" s="4" t="s">
        <v>8</v>
      </c>
      <c r="H10" s="4" t="s">
        <v>11</v>
      </c>
      <c r="I10" s="4" t="s">
        <v>9</v>
      </c>
      <c r="J10" s="4" t="s">
        <v>10</v>
      </c>
    </row>
    <row r="11" spans="2:10" ht="12.75">
      <c r="B11">
        <f>+B8*(1+0.02)</f>
        <v>102</v>
      </c>
      <c r="C11">
        <v>1</v>
      </c>
      <c r="D11">
        <f>+C20</f>
        <v>10</v>
      </c>
      <c r="E11" s="10">
        <f>+I11/D11</f>
        <v>81600000</v>
      </c>
      <c r="F11" s="10">
        <f aca="true" t="shared" si="0" ref="F11:F20">+I11*vextir</f>
        <v>36720000</v>
      </c>
      <c r="G11" s="10">
        <f>+E11+F11</f>
        <v>118320000</v>
      </c>
      <c r="H11" s="10">
        <f>+I11-Nafnverð</f>
        <v>16000000</v>
      </c>
      <c r="I11" s="10">
        <f>+Nafnverð*B11/Grunnvísitala</f>
        <v>816000000</v>
      </c>
      <c r="J11" s="10">
        <f>+I11-E11</f>
        <v>734400000</v>
      </c>
    </row>
    <row r="12" spans="2:10" ht="12.75">
      <c r="B12">
        <f>+B11*(1+0.02)</f>
        <v>104.04</v>
      </c>
      <c r="C12">
        <f>+C11+1</f>
        <v>2</v>
      </c>
      <c r="D12">
        <f>+D11-1</f>
        <v>9</v>
      </c>
      <c r="E12" s="10">
        <f>+I12/D12</f>
        <v>83232000</v>
      </c>
      <c r="F12" s="10">
        <f t="shared" si="0"/>
        <v>33708960</v>
      </c>
      <c r="G12" s="10">
        <f>+E12+F12</f>
        <v>116940960</v>
      </c>
      <c r="H12" s="10">
        <f>+I12-J11</f>
        <v>14688000</v>
      </c>
      <c r="I12" s="10">
        <f>+J11*B12/B11</f>
        <v>749088000</v>
      </c>
      <c r="J12" s="10">
        <f aca="true" t="shared" si="1" ref="J12:J20">+I12-E12</f>
        <v>665856000</v>
      </c>
    </row>
    <row r="13" spans="2:10" ht="12.75">
      <c r="B13">
        <f aca="true" t="shared" si="2" ref="B13:B20">+B12*(1+0.02)</f>
        <v>106.1208</v>
      </c>
      <c r="C13">
        <f aca="true" t="shared" si="3" ref="C13:C20">+C12+1</f>
        <v>3</v>
      </c>
      <c r="D13">
        <f aca="true" t="shared" si="4" ref="D13:D20">+D12-1</f>
        <v>8</v>
      </c>
      <c r="E13" s="10">
        <f aca="true" t="shared" si="5" ref="E13:E20">+I13/D13</f>
        <v>84896640</v>
      </c>
      <c r="F13" s="10">
        <f t="shared" si="0"/>
        <v>30562790.4</v>
      </c>
      <c r="G13" s="10">
        <f aca="true" t="shared" si="6" ref="G13:G20">+E13+F13</f>
        <v>115459430.4</v>
      </c>
      <c r="H13" s="10">
        <f aca="true" t="shared" si="7" ref="H13:H20">+I13-J12</f>
        <v>13317120</v>
      </c>
      <c r="I13" s="10">
        <f aca="true" t="shared" si="8" ref="I13:I20">+J12*B13/B12</f>
        <v>679173120</v>
      </c>
      <c r="J13" s="10">
        <f t="shared" si="1"/>
        <v>594276480</v>
      </c>
    </row>
    <row r="14" spans="2:10" ht="12.75">
      <c r="B14">
        <f t="shared" si="2"/>
        <v>108.243216</v>
      </c>
      <c r="C14">
        <f t="shared" si="3"/>
        <v>4</v>
      </c>
      <c r="D14">
        <f t="shared" si="4"/>
        <v>7</v>
      </c>
      <c r="E14" s="10">
        <f t="shared" si="5"/>
        <v>86594572.8</v>
      </c>
      <c r="F14" s="10">
        <f t="shared" si="0"/>
        <v>27277290.432</v>
      </c>
      <c r="G14" s="10">
        <f t="shared" si="6"/>
        <v>113871863.232</v>
      </c>
      <c r="H14" s="10">
        <f t="shared" si="7"/>
        <v>11885529.600000024</v>
      </c>
      <c r="I14" s="10">
        <f t="shared" si="8"/>
        <v>606162009.6</v>
      </c>
      <c r="J14" s="10">
        <f t="shared" si="1"/>
        <v>519567436.8</v>
      </c>
    </row>
    <row r="15" spans="2:10" ht="12.75">
      <c r="B15">
        <f t="shared" si="2"/>
        <v>110.40808032000001</v>
      </c>
      <c r="C15">
        <f t="shared" si="3"/>
        <v>5</v>
      </c>
      <c r="D15">
        <f t="shared" si="4"/>
        <v>6</v>
      </c>
      <c r="E15" s="10">
        <f t="shared" si="5"/>
        <v>88326464.25600001</v>
      </c>
      <c r="F15" s="10">
        <f t="shared" si="0"/>
        <v>23848145.349120002</v>
      </c>
      <c r="G15" s="10">
        <f t="shared" si="6"/>
        <v>112174609.60512002</v>
      </c>
      <c r="H15" s="10">
        <f t="shared" si="7"/>
        <v>10391348.736000061</v>
      </c>
      <c r="I15" s="10">
        <f t="shared" si="8"/>
        <v>529958785.5360001</v>
      </c>
      <c r="J15" s="10">
        <f t="shared" si="1"/>
        <v>441632321.2800001</v>
      </c>
    </row>
    <row r="16" spans="2:10" ht="12.75">
      <c r="B16">
        <f t="shared" si="2"/>
        <v>112.61624192640001</v>
      </c>
      <c r="C16">
        <f t="shared" si="3"/>
        <v>6</v>
      </c>
      <c r="D16">
        <f t="shared" si="4"/>
        <v>5</v>
      </c>
      <c r="E16" s="10">
        <f t="shared" si="5"/>
        <v>90092993.54112002</v>
      </c>
      <c r="F16" s="10">
        <f t="shared" si="0"/>
        <v>20270923.546752002</v>
      </c>
      <c r="G16" s="10">
        <f t="shared" si="6"/>
        <v>110363917.08787203</v>
      </c>
      <c r="H16" s="10">
        <f t="shared" si="7"/>
        <v>8832646.425599992</v>
      </c>
      <c r="I16" s="10">
        <f t="shared" si="8"/>
        <v>450464967.7056001</v>
      </c>
      <c r="J16" s="10">
        <f t="shared" si="1"/>
        <v>360371974.1644801</v>
      </c>
    </row>
    <row r="17" spans="2:10" ht="12.75">
      <c r="B17">
        <f t="shared" si="2"/>
        <v>114.868566764928</v>
      </c>
      <c r="C17">
        <f t="shared" si="3"/>
        <v>7</v>
      </c>
      <c r="D17">
        <f t="shared" si="4"/>
        <v>4</v>
      </c>
      <c r="E17" s="10">
        <f t="shared" si="5"/>
        <v>91894853.41194242</v>
      </c>
      <c r="F17" s="10">
        <f t="shared" si="0"/>
        <v>16541073.614149636</v>
      </c>
      <c r="G17" s="10">
        <f t="shared" si="6"/>
        <v>108435927.02609205</v>
      </c>
      <c r="H17" s="10">
        <f t="shared" si="7"/>
        <v>7207439.483289599</v>
      </c>
      <c r="I17" s="10">
        <f t="shared" si="8"/>
        <v>367579413.6477697</v>
      </c>
      <c r="J17" s="10">
        <f t="shared" si="1"/>
        <v>275684560.23582727</v>
      </c>
    </row>
    <row r="18" spans="2:10" ht="12.75">
      <c r="B18">
        <f t="shared" si="2"/>
        <v>117.16593810022657</v>
      </c>
      <c r="C18">
        <f t="shared" si="3"/>
        <v>8</v>
      </c>
      <c r="D18">
        <f t="shared" si="4"/>
        <v>3</v>
      </c>
      <c r="E18" s="10">
        <f t="shared" si="5"/>
        <v>93732750.48018128</v>
      </c>
      <c r="F18" s="10">
        <f t="shared" si="0"/>
        <v>12653921.314824471</v>
      </c>
      <c r="G18" s="10">
        <f t="shared" si="6"/>
        <v>106386671.79500575</v>
      </c>
      <c r="H18" s="10">
        <f t="shared" si="7"/>
        <v>5513691.204716563</v>
      </c>
      <c r="I18" s="10">
        <f t="shared" si="8"/>
        <v>281198251.44054383</v>
      </c>
      <c r="J18" s="10">
        <f t="shared" si="1"/>
        <v>187465500.96036255</v>
      </c>
    </row>
    <row r="19" spans="2:10" ht="12.75">
      <c r="B19">
        <f t="shared" si="2"/>
        <v>119.5092568622311</v>
      </c>
      <c r="C19">
        <f t="shared" si="3"/>
        <v>9</v>
      </c>
      <c r="D19">
        <f t="shared" si="4"/>
        <v>2</v>
      </c>
      <c r="E19" s="10">
        <f t="shared" si="5"/>
        <v>95607405.48978491</v>
      </c>
      <c r="F19" s="10">
        <f t="shared" si="0"/>
        <v>8604666.494080642</v>
      </c>
      <c r="G19" s="10">
        <f t="shared" si="6"/>
        <v>104212071.98386556</v>
      </c>
      <c r="H19" s="10">
        <f t="shared" si="7"/>
        <v>3749310.019207269</v>
      </c>
      <c r="I19" s="10">
        <f t="shared" si="8"/>
        <v>191214810.97956982</v>
      </c>
      <c r="J19" s="10">
        <f t="shared" si="1"/>
        <v>95607405.48978491</v>
      </c>
    </row>
    <row r="20" spans="2:10" ht="12.75">
      <c r="B20">
        <f t="shared" si="2"/>
        <v>121.89944199947573</v>
      </c>
      <c r="C20">
        <f t="shared" si="3"/>
        <v>10</v>
      </c>
      <c r="D20">
        <f t="shared" si="4"/>
        <v>1</v>
      </c>
      <c r="E20" s="10">
        <f t="shared" si="5"/>
        <v>97519553.59958062</v>
      </c>
      <c r="F20" s="10">
        <f t="shared" si="0"/>
        <v>4388379.911981127</v>
      </c>
      <c r="G20" s="10">
        <f t="shared" si="6"/>
        <v>101907933.51156174</v>
      </c>
      <c r="H20" s="10">
        <f t="shared" si="7"/>
        <v>1912148.1097957045</v>
      </c>
      <c r="I20" s="10">
        <f t="shared" si="8"/>
        <v>97519553.59958062</v>
      </c>
      <c r="J20" s="10">
        <f t="shared" si="1"/>
        <v>0</v>
      </c>
    </row>
    <row r="21" spans="5:10" ht="12.75">
      <c r="E21" s="12">
        <f>SUM(E11:E20)</f>
        <v>893497233.5786093</v>
      </c>
      <c r="F21" s="12">
        <f>SUM(F11:F20)</f>
        <v>214576151.06290787</v>
      </c>
      <c r="G21" s="12">
        <f>SUM(G11:G20)</f>
        <v>1108073384.6415172</v>
      </c>
      <c r="H21" s="12">
        <f>SUM(H11:H20)</f>
        <v>93497233.57860921</v>
      </c>
      <c r="I21" s="10"/>
      <c r="J21" s="10"/>
    </row>
    <row r="22" spans="5:10" ht="12.75">
      <c r="E22" s="10"/>
      <c r="F22" s="10"/>
      <c r="G22" s="10"/>
      <c r="H22" s="10"/>
      <c r="I22" s="10"/>
      <c r="J22" s="10"/>
    </row>
    <row r="23" spans="5:6" ht="12.75">
      <c r="E23" s="10"/>
      <c r="F2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Bókhald og kennsla 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Jóna Óskarsdóttir</dc:creator>
  <cp:keywords/>
  <dc:description/>
  <cp:lastModifiedBy>Hulduborgir</cp:lastModifiedBy>
  <cp:lastPrinted>2005-09-25T11:21:53Z</cp:lastPrinted>
  <dcterms:created xsi:type="dcterms:W3CDTF">2005-09-15T22:06:23Z</dcterms:created>
  <dcterms:modified xsi:type="dcterms:W3CDTF">2005-09-25T11:22:02Z</dcterms:modified>
  <cp:category/>
  <cp:version/>
  <cp:contentType/>
  <cp:contentStatus/>
</cp:coreProperties>
</file>