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96" windowHeight="4332" tabRatio="773" activeTab="1"/>
  </bookViews>
  <sheets>
    <sheet name="Dagsetning" sheetId="1" r:id="rId1"/>
    <sheet name="Ársreikningur " sheetId="2" r:id="rId2"/>
    <sheet name="Sundurliðanir" sheetId="3" r:id="rId3"/>
    <sheet name="Aðalbók" sheetId="4" r:id="rId4"/>
  </sheets>
  <externalReferences>
    <externalReference r:id="rId7"/>
    <externalReference r:id="rId8"/>
  </externalReferences>
  <definedNames>
    <definedName name="_Sort" localSheetId="1" hidden="1">'Ársreikningur '!$30:$2835</definedName>
    <definedName name="ar_1">'Dagsetning'!$B$12</definedName>
    <definedName name="ar0">'Dagsetning'!$B$11</definedName>
    <definedName name="AS2DocOpenMode" hidden="1">"AS2DocumentEdit"</definedName>
    <definedName name="AS2HasNoAutoHeaderFooter" localSheetId="1" hidden="1">" "</definedName>
    <definedName name="AS2HasNoAutoHeaderFooter" localSheetId="2" hidden="1">" "</definedName>
    <definedName name="AS2HasNoAutoHeaderFooter">"OFF"</definedName>
    <definedName name="hagn" localSheetId="1">'Ársreikningur '!$D$23</definedName>
    <definedName name="hagn">#REF!</definedName>
    <definedName name="hagn1" localSheetId="1">'Ársreikningur '!$F$23</definedName>
    <definedName name="hagn1">#REF!</definedName>
    <definedName name="ldags">'Dagsetning'!$B$13</definedName>
    <definedName name="_xlnm.Print_Area" localSheetId="1">'Ársreikningur '!$A$1:$F$139</definedName>
    <definedName name="_xlnm.Print_Titles" localSheetId="3">'Aðalbók'!$A:$B,'Aðalbók'!#REF!</definedName>
    <definedName name="_xlnm.Print_Titles" localSheetId="2">'Sundurliðanir'!$1:$4</definedName>
    <definedName name="rekstur">'[1]Dagsetning'!$B$19</definedName>
    <definedName name="rekstur_1">'[1]Dagsetning'!$B$20</definedName>
    <definedName name="TextRefCopyRangeCount" hidden="1">2</definedName>
    <definedName name="udags">'Dagsetning'!$B$14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<sst xmlns="http://schemas.openxmlformats.org/spreadsheetml/2006/main" count="341" uniqueCount="321">
  <si>
    <t xml:space="preserve"> </t>
  </si>
  <si>
    <t>Skýr.</t>
  </si>
  <si>
    <t>Rekstrartekjur</t>
  </si>
  <si>
    <t>Laun og launatengd gjöld</t>
  </si>
  <si>
    <t>Annar rekstrarkostnaður</t>
  </si>
  <si>
    <t>Afskriftir</t>
  </si>
  <si>
    <t>Fastafjármunir</t>
  </si>
  <si>
    <t>Veltufjármunir</t>
  </si>
  <si>
    <t>Viðskiptakröfur</t>
  </si>
  <si>
    <t>Aðrar skammtímakröfur</t>
  </si>
  <si>
    <t>Eigið fé</t>
  </si>
  <si>
    <t>Hlutafé</t>
  </si>
  <si>
    <t>Óráðstafað eigið fé</t>
  </si>
  <si>
    <t>Skuldir</t>
  </si>
  <si>
    <t>Skuldir við lánastofnanir</t>
  </si>
  <si>
    <t>Aðrar skammtímaskuldir</t>
  </si>
  <si>
    <t>Fjármögnunarhreyfingar</t>
  </si>
  <si>
    <t>Greiddur arður</t>
  </si>
  <si>
    <t>Varanlegir rekstrarfjármunir</t>
  </si>
  <si>
    <t>Samtals</t>
  </si>
  <si>
    <t>Hagnaður (tap) ársins</t>
  </si>
  <si>
    <t>Greiddir vextir</t>
  </si>
  <si>
    <t>Greiddir skattar</t>
  </si>
  <si>
    <t>Eignir</t>
  </si>
  <si>
    <t>Skammtímaskuldir</t>
  </si>
  <si>
    <t>Laun og tengd gjöld</t>
  </si>
  <si>
    <t>Skrifstofu- og stjórnunarkostnaður</t>
  </si>
  <si>
    <t>Efnahagsreikningur</t>
  </si>
  <si>
    <t>Handbært fé</t>
  </si>
  <si>
    <t xml:space="preserve">                                                                                           </t>
  </si>
  <si>
    <t>Eigið fé og skuldir</t>
  </si>
  <si>
    <t>Rekstrarhreyfingar</t>
  </si>
  <si>
    <t>Innborgað hlutafé</t>
  </si>
  <si>
    <t>Sundurliðanir</t>
  </si>
  <si>
    <t>Dagsetningar</t>
  </si>
  <si>
    <t>Uppgjörstímabil</t>
  </si>
  <si>
    <t>Uppgj.tímab. samanb.talna</t>
  </si>
  <si>
    <t>Lokadagsetning</t>
  </si>
  <si>
    <t>Lokadagsetning samanb.talna</t>
  </si>
  <si>
    <t>Rekstrarhagnaður (tap)</t>
  </si>
  <si>
    <t>Hagnaður (tap) fyrir skatta</t>
  </si>
  <si>
    <t>Bifreiðastyrkir</t>
  </si>
  <si>
    <t>Dagpeningar</t>
  </si>
  <si>
    <t>Tryggingagjald</t>
  </si>
  <si>
    <t>Lífeyrissjóður</t>
  </si>
  <si>
    <t>Sjúkra- og orlofsheimilasjóður</t>
  </si>
  <si>
    <t>Annar starfsmannakostnaður</t>
  </si>
  <si>
    <t>Námskeið og endurmenntun</t>
  </si>
  <si>
    <t>Rekstur kaffistofa</t>
  </si>
  <si>
    <t>Rekstur upplýsingakerfis og hugbúnaðarþjónusta</t>
  </si>
  <si>
    <t>Sími</t>
  </si>
  <si>
    <t>Burðargjöld</t>
  </si>
  <si>
    <t>Pappír, prentun og ritföng</t>
  </si>
  <si>
    <t>Bækur, blöð og áskrift</t>
  </si>
  <si>
    <t>Endurskoðun og reikningsskil</t>
  </si>
  <si>
    <t>Lögfræðiþjónusta</t>
  </si>
  <si>
    <t>Önnur aðkeypt þjónusta</t>
  </si>
  <si>
    <t>Viðskiptakostnaður</t>
  </si>
  <si>
    <t>Skrifstofutæki og áhöld</t>
  </si>
  <si>
    <t>Fundir og ráðstefnur</t>
  </si>
  <si>
    <t>Gjafir og styrkir</t>
  </si>
  <si>
    <t>Annar kostnaður</t>
  </si>
  <si>
    <t>Húsaleiga</t>
  </si>
  <si>
    <t>Rafmagn og hiti</t>
  </si>
  <si>
    <t>Viðhald húsnæðis</t>
  </si>
  <si>
    <t>Ræsting og hreinlætisvörur</t>
  </si>
  <si>
    <t>Annar húsnæðiskostnaður</t>
  </si>
  <si>
    <t>Aðkeyptur akstur</t>
  </si>
  <si>
    <t>Rekstur bifreiða</t>
  </si>
  <si>
    <t>Viðhald áhalda og tækja</t>
  </si>
  <si>
    <t>Auglýsingar</t>
  </si>
  <si>
    <t>Ferðakostnaður</t>
  </si>
  <si>
    <t>Ýmis kostnaður</t>
  </si>
  <si>
    <t>Viðskiptaskuldir</t>
  </si>
  <si>
    <t>Fjármagnsgjöld</t>
  </si>
  <si>
    <t>Fjármunatekjur</t>
  </si>
  <si>
    <t>Afborganir fjármögnunarleigusamninga</t>
  </si>
  <si>
    <t>Hækkun (lækkun) á skammtímaskuldum við lánastofnanir</t>
  </si>
  <si>
    <t>Langtímaskuldir og skuldbindingar</t>
  </si>
  <si>
    <t>Hækkun (lækkun) á skuldbindingum</t>
  </si>
  <si>
    <t>Sölutap (hagnaður) fastafjármuna</t>
  </si>
  <si>
    <t>Vörubirgðir (hækkun) lækkun</t>
  </si>
  <si>
    <t>Arður frá hlutdeildarfélögum</t>
  </si>
  <si>
    <t>Áhrif gengisumreiknings dótturfélaga</t>
  </si>
  <si>
    <t>Innborgaðir vextir og arður</t>
  </si>
  <si>
    <t>Keypt/seld skuldabréf</t>
  </si>
  <si>
    <t>Afborganir skuldabréfa</t>
  </si>
  <si>
    <t>Keypt/seld markaðsverðbréf</t>
  </si>
  <si>
    <t>Rekstrarhagnaður</t>
  </si>
  <si>
    <t>Lögbundinn varasjóður</t>
  </si>
  <si>
    <t>Tryggingargjald</t>
  </si>
  <si>
    <t>Vinnulaun</t>
  </si>
  <si>
    <t>Önnur laun</t>
  </si>
  <si>
    <t>Rekstrarleiga bifreiða</t>
  </si>
  <si>
    <t>Fjárfestingahreyfingar</t>
  </si>
  <si>
    <t>Keypt/seld fjárfestingaverðbréf</t>
  </si>
  <si>
    <t>Keyptir/seldir varanlegir rekstrarfjármunir</t>
  </si>
  <si>
    <t>Afborganir langtímaskulda</t>
  </si>
  <si>
    <t>Nýjar langtímaskuldir</t>
  </si>
  <si>
    <t>Hækkun (lækkun) handbærs fjár</t>
  </si>
  <si>
    <t>Handbært fé í upphafi árs</t>
  </si>
  <si>
    <t>Handbært fé í lok árs</t>
  </si>
  <si>
    <t>Laun</t>
  </si>
  <si>
    <t>Handbært fé frá (til) rekstri</t>
  </si>
  <si>
    <t>Veltufé frá (til) rekstri án vaxta og skatta</t>
  </si>
  <si>
    <t>Handbært fé frá (til) rekstri án vaxta og skatta</t>
  </si>
  <si>
    <t>Keyptir/seldir eignarhlutir í dóttur-/hlutdeildarfélögum</t>
  </si>
  <si>
    <t>Veltufé frá rekstri</t>
  </si>
  <si>
    <t>Aðrar upplýsingar</t>
  </si>
  <si>
    <t>Tekjuskattur og [eignarskattur]</t>
  </si>
  <si>
    <t>Aðrar rekstrartengdar eignir (hækkun) lækkun</t>
  </si>
  <si>
    <t>Rekstrartengdar skuldir hækkun (lækkun)</t>
  </si>
  <si>
    <t>Dráttarvextir</t>
  </si>
  <si>
    <t>6110</t>
  </si>
  <si>
    <t>Ógreitt tryggingargjald</t>
  </si>
  <si>
    <t>9620</t>
  </si>
  <si>
    <t>9610</t>
  </si>
  <si>
    <t>Biðreikn. v. áramóta - VSK</t>
  </si>
  <si>
    <t>9536</t>
  </si>
  <si>
    <t>Uppgjörsreikningur fyrir vsk.</t>
  </si>
  <si>
    <t>9535</t>
  </si>
  <si>
    <t>Ógreiddir skattar utan staðgreiðslu</t>
  </si>
  <si>
    <t>9440</t>
  </si>
  <si>
    <t>Ógreidd staðgreiðsla</t>
  </si>
  <si>
    <t>9430</t>
  </si>
  <si>
    <t>Ógreitt orlof</t>
  </si>
  <si>
    <t>9420</t>
  </si>
  <si>
    <t>Ógreiddur lífeyrissjóður</t>
  </si>
  <si>
    <t>9412</t>
  </si>
  <si>
    <t>Ógreidd laun</t>
  </si>
  <si>
    <t>9410</t>
  </si>
  <si>
    <t>Lánardrottnar erlendir</t>
  </si>
  <si>
    <t>9322</t>
  </si>
  <si>
    <t>Lánardrottnar</t>
  </si>
  <si>
    <t>9320</t>
  </si>
  <si>
    <t>8720</t>
  </si>
  <si>
    <t>87001</t>
  </si>
  <si>
    <t>Órástafað eigið fé 01.01.</t>
  </si>
  <si>
    <t>8400</t>
  </si>
  <si>
    <t>8100</t>
  </si>
  <si>
    <t>7852</t>
  </si>
  <si>
    <t>7851</t>
  </si>
  <si>
    <t>7850</t>
  </si>
  <si>
    <t>7843</t>
  </si>
  <si>
    <t>78411</t>
  </si>
  <si>
    <t>78401</t>
  </si>
  <si>
    <t>7820</t>
  </si>
  <si>
    <t>Fjármagnstekjuskattur, afdreginn</t>
  </si>
  <si>
    <t>7658</t>
  </si>
  <si>
    <t>Fyrirframgreidd laun</t>
  </si>
  <si>
    <t>7650</t>
  </si>
  <si>
    <t>Flugkort 5017</t>
  </si>
  <si>
    <t>7644</t>
  </si>
  <si>
    <t>VISA HE *7426</t>
  </si>
  <si>
    <t>7641</t>
  </si>
  <si>
    <t>Mastercard HE, 8014</t>
  </si>
  <si>
    <t>7636</t>
  </si>
  <si>
    <t>Viðskiptamenn erlendir</t>
  </si>
  <si>
    <t>7622</t>
  </si>
  <si>
    <t>Viðskiptamenn</t>
  </si>
  <si>
    <t>7620</t>
  </si>
  <si>
    <t>Áhöld og tæki keypt á árinu</t>
  </si>
  <si>
    <t>73412</t>
  </si>
  <si>
    <t>Áhöld og tæki 01.01</t>
  </si>
  <si>
    <t>7341</t>
  </si>
  <si>
    <t>Áfallinn gengismunur</t>
  </si>
  <si>
    <t>6230</t>
  </si>
  <si>
    <t>6220</t>
  </si>
  <si>
    <t>Fjármagnskostn. bankaþókn. o.fl.</t>
  </si>
  <si>
    <t>6212</t>
  </si>
  <si>
    <t>Verðbætur og gengism. langtímalána</t>
  </si>
  <si>
    <t>6205</t>
  </si>
  <si>
    <t>Vaxtagjöld og verðbætur</t>
  </si>
  <si>
    <t>6200</t>
  </si>
  <si>
    <t>Innheimtutekjur</t>
  </si>
  <si>
    <t>6120</t>
  </si>
  <si>
    <t>Vaxtatekjur</t>
  </si>
  <si>
    <t>Annar kostnaður án vsk.</t>
  </si>
  <si>
    <t>4691</t>
  </si>
  <si>
    <t>Annar kostnaður með 24,5% VSK</t>
  </si>
  <si>
    <t>4690</t>
  </si>
  <si>
    <t>Gjafir og blóm</t>
  </si>
  <si>
    <t>4590</t>
  </si>
  <si>
    <t>Styrktarlínur o.fl.</t>
  </si>
  <si>
    <t>4582</t>
  </si>
  <si>
    <t>Augl., markaðsþj. án VSK</t>
  </si>
  <si>
    <t>4581</t>
  </si>
  <si>
    <t>4580</t>
  </si>
  <si>
    <t>Ráðstefnur</t>
  </si>
  <si>
    <t>4570</t>
  </si>
  <si>
    <t>4555</t>
  </si>
  <si>
    <t>Fundakostnaður</t>
  </si>
  <si>
    <t>4550</t>
  </si>
  <si>
    <t>4540</t>
  </si>
  <si>
    <t>4530</t>
  </si>
  <si>
    <t>Lögfræðikostnaður</t>
  </si>
  <si>
    <t>4520</t>
  </si>
  <si>
    <t>4510</t>
  </si>
  <si>
    <t>Ljósritun, filmur og framköllun án VSK</t>
  </si>
  <si>
    <t>4482</t>
  </si>
  <si>
    <t>Rekstur tölvukerfis</t>
  </si>
  <si>
    <t>4470</t>
  </si>
  <si>
    <t>4460</t>
  </si>
  <si>
    <t>Bækur, blöð og tímarit án VSK</t>
  </si>
  <si>
    <t>4441</t>
  </si>
  <si>
    <t>Bækur, blöð og tímarit 14% VSK</t>
  </si>
  <si>
    <t>4440</t>
  </si>
  <si>
    <t>Burðargjöld með VSK</t>
  </si>
  <si>
    <t>4431</t>
  </si>
  <si>
    <t>4430</t>
  </si>
  <si>
    <t>Skype</t>
  </si>
  <si>
    <t>4412</t>
  </si>
  <si>
    <t>GSM símar</t>
  </si>
  <si>
    <t>4411</t>
  </si>
  <si>
    <t>4410</t>
  </si>
  <si>
    <t>4334</t>
  </si>
  <si>
    <t>4333</t>
  </si>
  <si>
    <t>4332</t>
  </si>
  <si>
    <t>4331</t>
  </si>
  <si>
    <t>4330</t>
  </si>
  <si>
    <t>Bílaleiga</t>
  </si>
  <si>
    <t>4318</t>
  </si>
  <si>
    <t>Aðkeyptur akstur leigubifreiða</t>
  </si>
  <si>
    <t>4317</t>
  </si>
  <si>
    <t>Aðkeyptur akstur sendibifreiða</t>
  </si>
  <si>
    <t>4315</t>
  </si>
  <si>
    <t>Gjaldfærð húsgögn</t>
  </si>
  <si>
    <t>4255</t>
  </si>
  <si>
    <t>Gjaldfærður hugbúnaður án vsk.</t>
  </si>
  <si>
    <t>4251</t>
  </si>
  <si>
    <t>Gjaldfærður hugbúnaður</t>
  </si>
  <si>
    <t>4250</t>
  </si>
  <si>
    <t>Gjaldfærð áhöld og tæki án VSK</t>
  </si>
  <si>
    <t>4241</t>
  </si>
  <si>
    <t>Gjaldfærð áhöld og tæki</t>
  </si>
  <si>
    <t>4240</t>
  </si>
  <si>
    <t>4213</t>
  </si>
  <si>
    <t>Blekhylki, tóner, rafhl. o.þ.h.</t>
  </si>
  <si>
    <t>4212</t>
  </si>
  <si>
    <t>Viðhald áhalda og tækja án VSK</t>
  </si>
  <si>
    <t>4211</t>
  </si>
  <si>
    <t>4210</t>
  </si>
  <si>
    <t>Hreinlætisvörur</t>
  </si>
  <si>
    <t>4160</t>
  </si>
  <si>
    <t>4150</t>
  </si>
  <si>
    <t>Hússjóður</t>
  </si>
  <si>
    <t>4141</t>
  </si>
  <si>
    <t>Húsaleiga Trönuhraun</t>
  </si>
  <si>
    <t>4140</t>
  </si>
  <si>
    <t>Rafmagn</t>
  </si>
  <si>
    <t>4110</t>
  </si>
  <si>
    <t>Ýmiss kostn.v.verka án vsk.</t>
  </si>
  <si>
    <t>3526</t>
  </si>
  <si>
    <t>Ýmiss kostn. v. verka 24,5% vsk.</t>
  </si>
  <si>
    <t>3525</t>
  </si>
  <si>
    <t>Ferðakostn.v.verka án vsk.</t>
  </si>
  <si>
    <t>3521</t>
  </si>
  <si>
    <t>Ferðakostn. v. verka vsk.24,5%</t>
  </si>
  <si>
    <t>3520</t>
  </si>
  <si>
    <t>Erlendir verktakar án vsk.</t>
  </si>
  <si>
    <t>3512</t>
  </si>
  <si>
    <t>Verktakar án vsk.</t>
  </si>
  <si>
    <t>3511</t>
  </si>
  <si>
    <t>Verktakar með vsk.</t>
  </si>
  <si>
    <t>3510</t>
  </si>
  <si>
    <t>3380</t>
  </si>
  <si>
    <t>Árshátíð og fl. vegna starfsmanna</t>
  </si>
  <si>
    <t>3345</t>
  </si>
  <si>
    <t>Kaffikostnaður</t>
  </si>
  <si>
    <t>3340</t>
  </si>
  <si>
    <t>Námskeið án VSK</t>
  </si>
  <si>
    <t>3321</t>
  </si>
  <si>
    <t>Stéttarfélagsgjald</t>
  </si>
  <si>
    <t>3216</t>
  </si>
  <si>
    <t>Lífeyrissj. mótframlag</t>
  </si>
  <si>
    <t>3215</t>
  </si>
  <si>
    <t>Lífeyrissjóðsframlag</t>
  </si>
  <si>
    <t>3210</t>
  </si>
  <si>
    <t>3200</t>
  </si>
  <si>
    <t>Bifr.styrkur</t>
  </si>
  <si>
    <t>3160</t>
  </si>
  <si>
    <t>Áfallið ógr. orl. í byrjun árs</t>
  </si>
  <si>
    <t>3120</t>
  </si>
  <si>
    <t>3100</t>
  </si>
  <si>
    <t>Útlagður kostnaður án vsk.</t>
  </si>
  <si>
    <t>1041</t>
  </si>
  <si>
    <t>Akstur útseldur</t>
  </si>
  <si>
    <t>1030</t>
  </si>
  <si>
    <t>Ráðgjafaþjónusta (ekki vsk. skyld)</t>
  </si>
  <si>
    <t>1010</t>
  </si>
  <si>
    <t>Ráðgjafaþjónusta (24,5% vsk.)</t>
  </si>
  <si>
    <t>1000</t>
  </si>
  <si>
    <t xml:space="preserve">Rektrarleiga </t>
  </si>
  <si>
    <t xml:space="preserve">Bensín og olíur </t>
  </si>
  <si>
    <t xml:space="preserve">Skattar og vátrygingar </t>
  </si>
  <si>
    <t xml:space="preserve">Viðhald bifreiða </t>
  </si>
  <si>
    <t xml:space="preserve">Annar kostnaður </t>
  </si>
  <si>
    <t xml:space="preserve">Gjaldeyrisr. NOK nýr </t>
  </si>
  <si>
    <t xml:space="preserve">Gjaldeyrisr. DKK nýr </t>
  </si>
  <si>
    <t>Gjaldey EURO</t>
  </si>
  <si>
    <t>SPRON</t>
  </si>
  <si>
    <t xml:space="preserve">SPRON, EUR </t>
  </si>
  <si>
    <t xml:space="preserve">SPRON, NOK </t>
  </si>
  <si>
    <t>Ráðgjafarþjónusta</t>
  </si>
  <si>
    <t>Debet</t>
  </si>
  <si>
    <t>Kredit</t>
  </si>
  <si>
    <t>Útseldur kostnaður</t>
  </si>
  <si>
    <t>Pennar o.fl.</t>
  </si>
  <si>
    <t>Ofgreidd opinber gjöld</t>
  </si>
  <si>
    <t>LÍ nýr reikn.</t>
  </si>
  <si>
    <t>KB Banki</t>
  </si>
  <si>
    <t>Glitnir</t>
  </si>
  <si>
    <t>8740</t>
  </si>
  <si>
    <t>8741</t>
  </si>
  <si>
    <t>8742</t>
  </si>
  <si>
    <t>Erl. Lán USD</t>
  </si>
  <si>
    <t>Erl. Lán EUR</t>
  </si>
  <si>
    <t>Erl. Lán JPY</t>
  </si>
  <si>
    <t>Næsta árs afborgun langtímalána</t>
  </si>
  <si>
    <t>8745</t>
  </si>
  <si>
    <t>Áfallnir vextir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</si>
</sst>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;\(#,##0\);0;@"/>
    <numFmt numFmtId="165" formatCode="#,##0,;\(#,##0,\);0;@"/>
    <numFmt numFmtId="166" formatCode="#,##0\ ;[Red]\(#,##0\)"/>
    <numFmt numFmtId="167" formatCode="@\ *."/>
    <numFmt numFmtId="168" formatCode="#,##0.00\ ;[Red]\(#,##0.00\)"/>
    <numFmt numFmtId="169" formatCode="#.##0\ ;[Red]\(#.##0\)"/>
    <numFmt numFmtId="170" formatCode="#,##0.00%\ ;[Red]\(#,##0.00%\)"/>
    <numFmt numFmtId="171" formatCode="#.##0;\(#.##0\)"/>
    <numFmt numFmtId="172" formatCode="#,##0\ ;[Red]\(* #,##0\)"/>
    <numFmt numFmtId="173" formatCode="m/d"/>
    <numFmt numFmtId="174" formatCode="m/d/yy\ h:mm"/>
    <numFmt numFmtId="175" formatCode="\(#,##0\);#,##0_)"/>
    <numFmt numFmtId="176" formatCode="#,##0,_);\(#,##0,\)"/>
    <numFmt numFmtId="177" formatCode="\(#,##0,\);#,##0,_)"/>
    <numFmt numFmtId="178" formatCode="\(#,##0.00\);#,##0.00_)"/>
    <numFmt numFmtId="179" formatCode="dd/mm/yyyy"/>
    <numFmt numFmtId="180" formatCode="dd/\ mmmm\ yyyy"/>
    <numFmt numFmtId="181" formatCode="#,##0\ ;\(#,##0\)"/>
    <numFmt numFmtId="182" formatCode="_(\ #,##0.00_);\(\ #,##0.00\);_(* &quot;-&quot;_)"/>
    <numFmt numFmtId="183" formatCode="_(\ #,##0.00_);\(\ #,##0.00\)"/>
  </numFmts>
  <fonts count="35">
    <font>
      <sz val="10"/>
      <name val="Tms Rmn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0"/>
      <name val="Times rmn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3" fillId="3" borderId="0" applyNumberFormat="0" applyBorder="0" applyAlignment="0" applyProtection="0"/>
    <xf numFmtId="3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5" fontId="6" fillId="0" borderId="0" applyFill="0" applyBorder="0" applyAlignment="0" applyProtection="0"/>
    <xf numFmtId="164" fontId="6" fillId="0" borderId="0" applyFill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4" fontId="0" fillId="0" borderId="0" applyFill="0" applyBorder="0" applyProtection="0">
      <alignment/>
    </xf>
    <xf numFmtId="174" fontId="0" fillId="0" borderId="3" applyFill="0" applyProtection="0">
      <alignment/>
    </xf>
    <xf numFmtId="174" fontId="0" fillId="0" borderId="4" applyFill="0" applyProtection="0">
      <alignment/>
    </xf>
    <xf numFmtId="174" fontId="0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ill="0" applyBorder="0" applyProtection="0">
      <alignment/>
    </xf>
    <xf numFmtId="173" fontId="0" fillId="0" borderId="3" applyFill="0" applyProtection="0">
      <alignment/>
    </xf>
    <xf numFmtId="173" fontId="0" fillId="0" borderId="4" applyFill="0" applyProtection="0">
      <alignment/>
    </xf>
    <xf numFmtId="173" fontId="0" fillId="0" borderId="0" applyFill="0" applyBorder="0" applyProtection="0">
      <alignment/>
    </xf>
    <xf numFmtId="3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8" applyNumberFormat="0" applyFill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166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0" fontId="26" fillId="20" borderId="10" applyNumberFormat="0" applyAlignment="0" applyProtection="0"/>
    <xf numFmtId="49" fontId="3" fillId="0" borderId="0" applyFill="0" applyBorder="0" applyProtection="0">
      <alignment horizontal="center"/>
    </xf>
    <xf numFmtId="9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9" fillId="0" borderId="11">
      <alignment/>
      <protection/>
    </xf>
    <xf numFmtId="0" fontId="18" fillId="0" borderId="0" applyNumberFormat="0" applyFill="0" applyBorder="0" applyAlignment="0" applyProtection="0"/>
    <xf numFmtId="37" fontId="3" fillId="0" borderId="4" applyFill="0" applyAlignment="0" applyProtection="0"/>
    <xf numFmtId="175" fontId="3" fillId="0" borderId="4" applyFill="0" applyAlignment="0" applyProtection="0"/>
    <xf numFmtId="176" fontId="3" fillId="0" borderId="4" applyFill="0" applyAlignment="0" applyProtection="0"/>
    <xf numFmtId="177" fontId="3" fillId="0" borderId="4" applyFill="0" applyAlignment="0" applyProtection="0"/>
    <xf numFmtId="165" fontId="7" fillId="0" borderId="0" applyFill="0" applyBorder="0" applyAlignment="0" applyProtection="0"/>
    <xf numFmtId="38" fontId="0" fillId="0" borderId="0">
      <alignment/>
      <protection/>
    </xf>
    <xf numFmtId="0" fontId="3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74">
      <alignment/>
      <protection/>
    </xf>
    <xf numFmtId="0" fontId="5" fillId="0" borderId="0" xfId="74" applyFont="1">
      <alignment/>
      <protection/>
    </xf>
    <xf numFmtId="0" fontId="10" fillId="0" borderId="0" xfId="74" applyFont="1" applyAlignment="1">
      <alignment horizontal="center"/>
      <protection/>
    </xf>
    <xf numFmtId="0" fontId="5" fillId="24" borderId="0" xfId="74" applyFont="1" applyFill="1">
      <alignment/>
      <protection/>
    </xf>
    <xf numFmtId="0" fontId="5" fillId="24" borderId="0" xfId="74" applyFill="1">
      <alignment/>
      <protection/>
    </xf>
    <xf numFmtId="14" fontId="5" fillId="24" borderId="0" xfId="74" applyNumberFormat="1" applyFont="1" applyFill="1">
      <alignment/>
      <protection/>
    </xf>
    <xf numFmtId="14" fontId="5" fillId="24" borderId="0" xfId="74" applyNumberFormat="1" applyFill="1">
      <alignment/>
      <protection/>
    </xf>
    <xf numFmtId="49" fontId="5" fillId="0" borderId="0" xfId="76" applyNumberFormat="1" applyFont="1" applyAlignment="1">
      <alignment horizontal="left"/>
      <protection/>
    </xf>
    <xf numFmtId="49" fontId="5" fillId="0" borderId="0" xfId="76" applyNumberFormat="1" applyFont="1" applyAlignment="1">
      <alignment horizontal="left" vertical="top" wrapText="1"/>
      <protection/>
    </xf>
    <xf numFmtId="182" fontId="5" fillId="0" borderId="0" xfId="76" applyNumberFormat="1" applyFont="1" applyAlignment="1">
      <alignment horizontal="right"/>
      <protection/>
    </xf>
    <xf numFmtId="37" fontId="5" fillId="0" borderId="0" xfId="76" applyNumberFormat="1" applyFont="1">
      <alignment/>
      <protection/>
    </xf>
    <xf numFmtId="0" fontId="5" fillId="0" borderId="0" xfId="76" applyFont="1">
      <alignment/>
      <protection/>
    </xf>
    <xf numFmtId="183" fontId="5" fillId="0" borderId="12" xfId="76" applyNumberFormat="1" applyFont="1" applyBorder="1" applyAlignment="1">
      <alignment horizontal="right"/>
      <protection/>
    </xf>
    <xf numFmtId="183" fontId="5" fillId="0" borderId="0" xfId="76" applyNumberFormat="1" applyFont="1" applyBorder="1" applyAlignment="1">
      <alignment horizontal="right"/>
      <protection/>
    </xf>
    <xf numFmtId="182" fontId="5" fillId="0" borderId="0" xfId="76" applyNumberFormat="1" applyFont="1">
      <alignment/>
      <protection/>
    </xf>
    <xf numFmtId="0" fontId="5" fillId="0" borderId="0" xfId="76" applyFont="1" applyBorder="1">
      <alignment/>
      <protection/>
    </xf>
    <xf numFmtId="182" fontId="5" fillId="25" borderId="0" xfId="76" applyNumberFormat="1" applyFont="1" applyFill="1">
      <alignment/>
      <protection/>
    </xf>
    <xf numFmtId="0" fontId="10" fillId="0" borderId="0" xfId="75" applyFont="1" applyAlignment="1" applyProtection="1">
      <alignment horizontal="left"/>
      <protection locked="0"/>
    </xf>
    <xf numFmtId="0" fontId="10" fillId="0" borderId="0" xfId="75" applyFont="1" applyAlignment="1" applyProtection="1" quotePrefix="1">
      <alignment horizontal="centerContinuous"/>
      <protection locked="0"/>
    </xf>
    <xf numFmtId="0" fontId="11" fillId="0" borderId="0" xfId="75" applyFont="1" applyAlignment="1" applyProtection="1">
      <alignment horizontal="centerContinuous"/>
      <protection locked="0"/>
    </xf>
    <xf numFmtId="0" fontId="11" fillId="0" borderId="0" xfId="74" applyFont="1">
      <alignment/>
      <protection/>
    </xf>
    <xf numFmtId="0" fontId="5" fillId="0" borderId="13" xfId="75" applyFont="1" applyBorder="1">
      <alignment/>
      <protection/>
    </xf>
    <xf numFmtId="0" fontId="5" fillId="0" borderId="0" xfId="75" applyFont="1" applyBorder="1">
      <alignment/>
      <protection/>
    </xf>
    <xf numFmtId="0" fontId="5" fillId="0" borderId="0" xfId="75" applyFont="1">
      <alignment/>
      <protection/>
    </xf>
    <xf numFmtId="0" fontId="12" fillId="0" borderId="0" xfId="75" applyNumberFormat="1" applyFont="1" applyAlignment="1">
      <alignment horizontal="center"/>
      <protection/>
    </xf>
    <xf numFmtId="0" fontId="3" fillId="0" borderId="0" xfId="75" applyFont="1" applyAlignment="1" applyProtection="1">
      <alignment horizontal="left"/>
      <protection locked="0"/>
    </xf>
    <xf numFmtId="0" fontId="5" fillId="0" borderId="0" xfId="75" applyFont="1" applyAlignment="1" applyProtection="1">
      <alignment horizontal="left"/>
      <protection locked="0"/>
    </xf>
    <xf numFmtId="0" fontId="5" fillId="0" borderId="0" xfId="75" applyFont="1" applyAlignment="1" applyProtection="1">
      <alignment horizontal="right"/>
      <protection locked="0"/>
    </xf>
    <xf numFmtId="167" fontId="5" fillId="0" borderId="0" xfId="75" applyNumberFormat="1" applyFont="1" applyAlignment="1" applyProtection="1">
      <alignment horizontal="centerContinuous"/>
      <protection locked="0"/>
    </xf>
    <xf numFmtId="166" fontId="13" fillId="0" borderId="0" xfId="75" applyNumberFormat="1" applyFont="1" applyProtection="1">
      <alignment/>
      <protection locked="0"/>
    </xf>
    <xf numFmtId="166" fontId="5" fillId="0" borderId="0" xfId="75" applyNumberFormat="1" applyFont="1" applyProtection="1">
      <alignment/>
      <protection locked="0"/>
    </xf>
    <xf numFmtId="166" fontId="5" fillId="0" borderId="4" xfId="75" applyNumberFormat="1" applyFont="1" applyBorder="1" applyProtection="1">
      <alignment/>
      <protection locked="0"/>
    </xf>
    <xf numFmtId="166" fontId="5" fillId="0" borderId="0" xfId="75" applyNumberFormat="1" applyFont="1" applyBorder="1" applyProtection="1">
      <alignment/>
      <protection locked="0"/>
    </xf>
    <xf numFmtId="0" fontId="8" fillId="0" borderId="0" xfId="75" applyFont="1">
      <alignment/>
      <protection/>
    </xf>
    <xf numFmtId="0" fontId="3" fillId="0" borderId="0" xfId="75" applyNumberFormat="1" applyFont="1" applyAlignment="1">
      <alignment horizontal="center"/>
      <protection/>
    </xf>
    <xf numFmtId="166" fontId="13" fillId="0" borderId="0" xfId="75" applyNumberFormat="1" applyFont="1" applyBorder="1" applyProtection="1">
      <alignment/>
      <protection locked="0"/>
    </xf>
    <xf numFmtId="166" fontId="5" fillId="0" borderId="0" xfId="75" applyNumberFormat="1" applyFont="1" applyAlignment="1" applyProtection="1">
      <alignment horizontal="left"/>
      <protection locked="0"/>
    </xf>
    <xf numFmtId="166" fontId="5" fillId="0" borderId="0" xfId="75" applyNumberFormat="1" applyFont="1">
      <alignment/>
      <protection/>
    </xf>
    <xf numFmtId="0" fontId="5" fillId="0" borderId="0" xfId="75" applyFont="1" applyProtection="1">
      <alignment/>
      <protection locked="0"/>
    </xf>
    <xf numFmtId="166" fontId="10" fillId="0" borderId="0" xfId="73" applyFont="1">
      <alignment/>
      <protection/>
    </xf>
    <xf numFmtId="0" fontId="8" fillId="0" borderId="13" xfId="0" applyFont="1" applyBorder="1" applyAlignment="1">
      <alignment/>
    </xf>
    <xf numFmtId="166" fontId="8" fillId="0" borderId="0" xfId="73" applyFont="1">
      <alignment/>
      <protection/>
    </xf>
    <xf numFmtId="166" fontId="8" fillId="0" borderId="0" xfId="73" applyFont="1" applyAlignment="1">
      <alignment horizontal="center"/>
      <protection/>
    </xf>
    <xf numFmtId="166" fontId="3" fillId="0" borderId="0" xfId="73" applyFont="1" applyAlignment="1">
      <alignment horizontal="center"/>
      <protection/>
    </xf>
    <xf numFmtId="166" fontId="12" fillId="0" borderId="0" xfId="73" applyFont="1" applyAlignment="1" applyProtection="1">
      <alignment horizontal="center"/>
      <protection locked="0"/>
    </xf>
    <xf numFmtId="0" fontId="12" fillId="0" borderId="0" xfId="73" applyNumberFormat="1" applyFont="1" applyAlignment="1">
      <alignment horizontal="center"/>
      <protection/>
    </xf>
    <xf numFmtId="0" fontId="3" fillId="0" borderId="0" xfId="73" applyNumberFormat="1" applyFont="1">
      <alignment/>
      <protection/>
    </xf>
    <xf numFmtId="166" fontId="3" fillId="0" borderId="0" xfId="73" applyFont="1" applyAlignment="1" applyProtection="1">
      <alignment horizontal="left"/>
      <protection locked="0"/>
    </xf>
    <xf numFmtId="166" fontId="3" fillId="0" borderId="0" xfId="73" applyFont="1" applyAlignment="1" applyProtection="1">
      <alignment horizontal="center"/>
      <protection locked="0"/>
    </xf>
    <xf numFmtId="49" fontId="3" fillId="0" borderId="0" xfId="73" applyNumberFormat="1" applyFont="1" applyAlignment="1">
      <alignment horizontal="center"/>
      <protection/>
    </xf>
    <xf numFmtId="166" fontId="8" fillId="0" borderId="0" xfId="73" applyNumberFormat="1" applyFont="1" applyBorder="1" applyProtection="1">
      <alignment/>
      <protection locked="0"/>
    </xf>
    <xf numFmtId="167" fontId="8" fillId="0" borderId="0" xfId="73" applyNumberFormat="1" applyFont="1" applyFill="1" applyAlignment="1" applyProtection="1">
      <alignment horizontal="centerContinuous"/>
      <protection locked="0"/>
    </xf>
    <xf numFmtId="167" fontId="8" fillId="0" borderId="0" xfId="73" applyNumberFormat="1" applyFont="1" applyAlignment="1" applyProtection="1">
      <alignment horizontal="centerContinuous"/>
      <protection locked="0"/>
    </xf>
    <xf numFmtId="0" fontId="8" fillId="0" borderId="0" xfId="73" applyNumberFormat="1" applyFont="1" applyAlignment="1">
      <alignment horizontal="center"/>
      <protection/>
    </xf>
    <xf numFmtId="181" fontId="14" fillId="26" borderId="0" xfId="73" applyNumberFormat="1" applyFont="1" applyFill="1" applyBorder="1" applyProtection="1">
      <alignment/>
      <protection locked="0"/>
    </xf>
    <xf numFmtId="181" fontId="8" fillId="26" borderId="0" xfId="73" applyNumberFormat="1" applyFont="1" applyFill="1" applyBorder="1" applyProtection="1">
      <alignment/>
      <protection locked="0"/>
    </xf>
    <xf numFmtId="0" fontId="8" fillId="0" borderId="0" xfId="73" applyNumberFormat="1" applyFont="1" applyAlignment="1" applyProtection="1">
      <alignment horizontal="center"/>
      <protection locked="0"/>
    </xf>
    <xf numFmtId="181" fontId="8" fillId="0" borderId="0" xfId="73" applyNumberFormat="1" applyFont="1" applyBorder="1" applyProtection="1">
      <alignment/>
      <protection locked="0"/>
    </xf>
    <xf numFmtId="181" fontId="8" fillId="26" borderId="0" xfId="73" applyNumberFormat="1" applyFont="1" applyFill="1" applyProtection="1">
      <alignment/>
      <protection locked="0"/>
    </xf>
    <xf numFmtId="181" fontId="14" fillId="26" borderId="13" xfId="73" applyNumberFormat="1" applyFont="1" applyFill="1" applyBorder="1" applyProtection="1">
      <alignment/>
      <protection locked="0"/>
    </xf>
    <xf numFmtId="0" fontId="12" fillId="0" borderId="0" xfId="73" applyNumberFormat="1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167" fontId="3" fillId="0" borderId="0" xfId="73" applyNumberFormat="1" applyFont="1" applyAlignment="1" applyProtection="1">
      <alignment horizontal="centerContinuous"/>
      <protection locked="0"/>
    </xf>
    <xf numFmtId="181" fontId="8" fillId="0" borderId="14" xfId="73" applyNumberFormat="1" applyFont="1" applyBorder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166" fontId="11" fillId="0" borderId="0" xfId="73" applyFont="1">
      <alignment/>
      <protection/>
    </xf>
    <xf numFmtId="0" fontId="8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179" fontId="12" fillId="0" borderId="0" xfId="73" applyNumberFormat="1" applyFont="1" applyAlignment="1" quotePrefix="1">
      <alignment horizontal="center"/>
      <protection/>
    </xf>
    <xf numFmtId="0" fontId="3" fillId="0" borderId="0" xfId="73" applyNumberFormat="1" applyFont="1" applyAlignment="1">
      <alignment horizontal="right"/>
      <protection/>
    </xf>
    <xf numFmtId="166" fontId="5" fillId="0" borderId="0" xfId="73" applyFont="1">
      <alignment/>
      <protection/>
    </xf>
    <xf numFmtId="171" fontId="15" fillId="0" borderId="0" xfId="0" applyNumberFormat="1" applyFont="1" applyAlignment="1" applyProtection="1">
      <alignment horizontal="center"/>
      <protection locked="0"/>
    </xf>
    <xf numFmtId="0" fontId="12" fillId="0" borderId="0" xfId="73" applyNumberFormat="1" applyFont="1" applyAlignment="1">
      <alignment horizontal="right"/>
      <protection/>
    </xf>
    <xf numFmtId="166" fontId="12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>
      <alignment/>
    </xf>
    <xf numFmtId="166" fontId="16" fillId="0" borderId="0" xfId="0" applyNumberFormat="1" applyFont="1" applyFill="1" applyBorder="1" applyAlignment="1" applyProtection="1">
      <alignment horizontal="center"/>
      <protection locked="0"/>
    </xf>
    <xf numFmtId="171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81" fontId="8" fillId="26" borderId="15" xfId="73" applyNumberFormat="1" applyFont="1" applyFill="1" applyBorder="1" applyProtection="1">
      <alignment/>
      <protection locked="0"/>
    </xf>
    <xf numFmtId="181" fontId="3" fillId="26" borderId="0" xfId="0" applyNumberFormat="1" applyFont="1" applyFill="1" applyAlignment="1">
      <alignment/>
    </xf>
    <xf numFmtId="171" fontId="16" fillId="0" borderId="0" xfId="0" applyNumberFormat="1" applyFont="1" applyAlignment="1" applyProtection="1">
      <alignment/>
      <protection locked="0"/>
    </xf>
    <xf numFmtId="181" fontId="8" fillId="26" borderId="0" xfId="0" applyNumberFormat="1" applyFont="1" applyFill="1" applyAlignment="1">
      <alignment/>
    </xf>
    <xf numFmtId="166" fontId="8" fillId="0" borderId="0" xfId="73" applyFont="1" applyBorder="1">
      <alignment/>
      <protection/>
    </xf>
    <xf numFmtId="0" fontId="3" fillId="0" borderId="0" xfId="0" applyNumberFormat="1" applyFont="1" applyAlignment="1" applyProtection="1">
      <alignment horizontal="right"/>
      <protection locked="0"/>
    </xf>
    <xf numFmtId="181" fontId="8" fillId="26" borderId="13" xfId="73" applyNumberFormat="1" applyFont="1" applyFill="1" applyBorder="1" applyProtection="1">
      <alignment/>
      <protection locked="0"/>
    </xf>
    <xf numFmtId="166" fontId="8" fillId="0" borderId="0" xfId="0" applyNumberFormat="1" applyFont="1" applyBorder="1" applyAlignment="1" applyProtection="1">
      <alignment/>
      <protection locked="0"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 locked="0"/>
    </xf>
    <xf numFmtId="166" fontId="8" fillId="0" borderId="0" xfId="0" applyNumberFormat="1" applyFont="1" applyFill="1" applyAlignment="1">
      <alignment/>
    </xf>
    <xf numFmtId="180" fontId="10" fillId="0" borderId="0" xfId="0" applyNumberFormat="1" applyFont="1" applyBorder="1" applyAlignment="1" applyProtection="1">
      <alignment/>
      <protection locked="0"/>
    </xf>
    <xf numFmtId="166" fontId="8" fillId="0" borderId="0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justify"/>
      <protection locked="0"/>
    </xf>
    <xf numFmtId="0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181" fontId="14" fillId="0" borderId="0" xfId="73" applyNumberFormat="1" applyFont="1" applyBorder="1" applyProtection="1">
      <alignment/>
      <protection locked="0"/>
    </xf>
    <xf numFmtId="181" fontId="8" fillId="0" borderId="15" xfId="73" applyNumberFormat="1" applyFont="1" applyBorder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6" fontId="14" fillId="0" borderId="0" xfId="73" applyFont="1">
      <alignment/>
      <protection/>
    </xf>
    <xf numFmtId="181" fontId="8" fillId="0" borderId="13" xfId="73" applyNumberFormat="1" applyFont="1" applyBorder="1" applyProtection="1">
      <alignment/>
      <protection locked="0"/>
    </xf>
    <xf numFmtId="169" fontId="17" fillId="0" borderId="0" xfId="0" applyNumberFormat="1" applyFont="1" applyAlignment="1" applyProtection="1">
      <alignment/>
      <protection locked="0"/>
    </xf>
    <xf numFmtId="168" fontId="8" fillId="0" borderId="0" xfId="0" applyNumberFormat="1" applyFont="1" applyBorder="1" applyAlignment="1" applyProtection="1">
      <alignment/>
      <protection locked="0"/>
    </xf>
    <xf numFmtId="0" fontId="10" fillId="0" borderId="0" xfId="73" applyNumberFormat="1" applyFont="1" applyAlignment="1">
      <alignment/>
      <protection/>
    </xf>
    <xf numFmtId="0" fontId="3" fillId="0" borderId="13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171" fontId="8" fillId="0" borderId="0" xfId="0" applyNumberFormat="1" applyFont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0" xfId="0" applyFont="1" applyAlignment="1">
      <alignment/>
    </xf>
    <xf numFmtId="171" fontId="8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left"/>
      <protection locked="0"/>
    </xf>
    <xf numFmtId="181" fontId="8" fillId="0" borderId="3" xfId="73" applyNumberFormat="1" applyFont="1" applyBorder="1" applyProtection="1">
      <alignment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181" fontId="8" fillId="0" borderId="0" xfId="73" applyNumberFormat="1" applyFont="1" applyFill="1" applyBorder="1" applyProtection="1">
      <alignment/>
      <protection locked="0"/>
    </xf>
    <xf numFmtId="166" fontId="8" fillId="0" borderId="0" xfId="73" applyFont="1" applyFill="1">
      <alignment/>
      <protection/>
    </xf>
    <xf numFmtId="171" fontId="12" fillId="0" borderId="0" xfId="0" applyNumberFormat="1" applyFont="1" applyAlignment="1" applyProtection="1">
      <alignment horizontal="left"/>
      <protection locked="0"/>
    </xf>
    <xf numFmtId="181" fontId="8" fillId="0" borderId="0" xfId="0" applyNumberFormat="1" applyFont="1" applyAlignment="1" applyProtection="1">
      <alignment/>
      <protection locked="0"/>
    </xf>
    <xf numFmtId="171" fontId="3" fillId="0" borderId="0" xfId="0" applyNumberFormat="1" applyFont="1" applyAlignment="1" applyProtection="1">
      <alignment/>
      <protection locked="0"/>
    </xf>
    <xf numFmtId="171" fontId="3" fillId="0" borderId="0" xfId="0" applyNumberFormat="1" applyFont="1" applyAlignment="1" applyProtection="1">
      <alignment horizontal="right"/>
      <protection locked="0"/>
    </xf>
    <xf numFmtId="171" fontId="8" fillId="0" borderId="0" xfId="0" applyNumberFormat="1" applyFont="1" applyAlignment="1" applyProtection="1">
      <alignment horizontal="right"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81" fontId="8" fillId="0" borderId="0" xfId="0" applyNumberFormat="1" applyFont="1" applyFill="1" applyAlignment="1" applyProtection="1">
      <alignment/>
      <protection locked="0"/>
    </xf>
    <xf numFmtId="181" fontId="8" fillId="0" borderId="0" xfId="73" applyNumberFormat="1" applyFont="1">
      <alignment/>
      <protection/>
    </xf>
    <xf numFmtId="167" fontId="3" fillId="0" borderId="0" xfId="73" applyNumberFormat="1" applyFont="1" applyAlignment="1">
      <alignment horizontal="left"/>
      <protection/>
    </xf>
    <xf numFmtId="10" fontId="8" fillId="0" borderId="0" xfId="80" applyNumberFormat="1" applyFont="1" applyBorder="1" applyAlignment="1" applyProtection="1">
      <alignment horizontal="right"/>
      <protection locked="0"/>
    </xf>
    <xf numFmtId="166" fontId="8" fillId="0" borderId="0" xfId="73" applyNumberFormat="1" applyFont="1" applyBorder="1" applyAlignment="1" applyProtection="1">
      <alignment horizontal="right"/>
      <protection locked="0"/>
    </xf>
    <xf numFmtId="4" fontId="5" fillId="0" borderId="0" xfId="76" applyNumberFormat="1" applyFont="1" applyBorder="1">
      <alignment/>
      <protection/>
    </xf>
    <xf numFmtId="4" fontId="5" fillId="0" borderId="0" xfId="76" applyNumberFormat="1" applyFont="1">
      <alignment/>
      <protection/>
    </xf>
    <xf numFmtId="0" fontId="10" fillId="0" borderId="0" xfId="74" applyFont="1" applyAlignment="1">
      <alignment horizontal="center"/>
      <protection/>
    </xf>
    <xf numFmtId="167" fontId="8" fillId="0" borderId="0" xfId="0" applyNumberFormat="1" applyFont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12" fillId="0" borderId="0" xfId="0" applyNumberFormat="1" applyFont="1" applyAlignment="1" applyProtection="1">
      <alignment horizontal="left"/>
      <protection locked="0"/>
    </xf>
    <xf numFmtId="167" fontId="8" fillId="0" borderId="0" xfId="73" applyNumberFormat="1" applyFont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justify"/>
      <protection locked="0"/>
    </xf>
    <xf numFmtId="0" fontId="10" fillId="0" borderId="0" xfId="73" applyNumberFormat="1" applyFont="1" applyAlignment="1">
      <alignment horizontal="justify"/>
      <protection/>
    </xf>
    <xf numFmtId="166" fontId="10" fillId="0" borderId="0" xfId="73" applyFont="1" applyAlignment="1">
      <alignment horizontal="justify"/>
      <protection/>
    </xf>
    <xf numFmtId="167" fontId="3" fillId="0" borderId="0" xfId="73" applyNumberFormat="1" applyFont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justify"/>
      <protection locked="0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løb" xfId="40"/>
    <cellStyle name="Beløb (negative)" xfId="41"/>
    <cellStyle name="Beløb 1000" xfId="42"/>
    <cellStyle name="Beløb 1000 (negative)" xfId="43"/>
    <cellStyle name="Beløb 1000_Ársreikningur" xfId="44"/>
    <cellStyle name="Beløb_Ársreikningur" xfId="45"/>
    <cellStyle name="Calculation" xfId="46"/>
    <cellStyle name="Check Cell" xfId="47"/>
    <cellStyle name="Comma" xfId="48"/>
    <cellStyle name="Comma [0]" xfId="49"/>
    <cellStyle name="Company Name" xfId="50"/>
    <cellStyle name="Credit" xfId="51"/>
    <cellStyle name="Credit subtotal" xfId="52"/>
    <cellStyle name="Credit Total" xfId="53"/>
    <cellStyle name="Credit_Worksheet in 2210 Ársreikningur - Verslunarfyrirtæki með sundurliðunum án heitis" xfId="54"/>
    <cellStyle name="Currency" xfId="55"/>
    <cellStyle name="Currency [0]" xfId="56"/>
    <cellStyle name="Debit" xfId="57"/>
    <cellStyle name="Debit subtotal" xfId="58"/>
    <cellStyle name="Debit Total" xfId="59"/>
    <cellStyle name="Debit_Worksheet in 2210 Ársreikningur - Verslunarfyrirtæki með sundurliðunum án heitis" xfId="60"/>
    <cellStyle name="Decimal" xfId="61"/>
    <cellStyle name="Decimal (negative)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rmal_Ársreikningur_1" xfId="73"/>
    <cellStyle name="Normal_SHEET" xfId="74"/>
    <cellStyle name="Normal_SUNDISM.XLS" xfId="75"/>
    <cellStyle name="Normal_Worksheet in TB LS Blank Leadsheet Excel Template - Used by Trial Balance to Create Leadsheets" xfId="76"/>
    <cellStyle name="Note" xfId="77"/>
    <cellStyle name="Output" xfId="78"/>
    <cellStyle name="Overskrift" xfId="79"/>
    <cellStyle name="Percent" xfId="80"/>
    <cellStyle name="Percent %" xfId="81"/>
    <cellStyle name="Times rmn" xfId="82"/>
    <cellStyle name="Title" xfId="83"/>
    <cellStyle name="Total" xfId="84"/>
    <cellStyle name="Total (negative)" xfId="85"/>
    <cellStyle name="Total 1000" xfId="86"/>
    <cellStyle name="Total 1000 (negative)" xfId="87"/>
    <cellStyle name="Total 1000_Ársreikningur" xfId="88"/>
    <cellStyle name="Tölur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6700"/>
          <a:ext cx="60483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Hér að neðan skal skrá þær dagsetningar og þau ártöl sem við á í uppgjörinu.  Þegar um milliuppgjör er að ræða er einnig hægt að slá inn tímabil í stað fyrir ártöl, en passa þarf að innslegnar dagsetningar passi í viðkomandi reiti í ársreikningi (rekstrarreikningi og sjóðstreymi).  Þessar upplýsingar uppfærast í rekstrarreikningi, efnahagsreikningi og sjóðstreymi þannig að ekki þarf að slá inn í fyrirsagnir.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Athygli skal vakin á því að upplýsingar um dagsetningar uppfærast ekki í textaboxum í skýringum þar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10%20&#193;rsreikningur%20samst&#230;&#240;u%2031.12.200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S2AFUNC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gsetning"/>
      <sheetName val="Ársreikningur"/>
      <sheetName val="móðurf. q."/>
      <sheetName val="RR m.aukadálk"/>
      <sheetName val="RR m.aukadálk. enskur"/>
      <sheetName val="Ársreikningur "/>
      <sheetName val="Ársreikn. enskur "/>
      <sheetName val="Eigið fé"/>
      <sheetName val="Equity"/>
      <sheetName val="Skýringar"/>
      <sheetName val="Skýringar á ensku"/>
      <sheetName val="Svæði"/>
      <sheetName val="Segment"/>
      <sheetName val="Sundurliðanir"/>
      <sheetName val="Sjóðstr. 1. dálkur"/>
      <sheetName val="Sjstr. 1. d. enskt"/>
      <sheetName val="Afstemming við TB"/>
    </sheetNames>
    <sheetDataSet>
      <sheetData sheetId="0">
        <row r="19">
          <cell r="B19" t="str">
            <v>1.1.-31.12.2005</v>
          </cell>
        </row>
        <row r="20">
          <cell r="B20" t="str">
            <v>1.1.-31.12.2004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+ '@' Functions"/>
    </sheetNames>
    <definedNames>
      <definedName name="TB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0.875" style="1" customWidth="1"/>
    <col min="2" max="2" width="16.625" style="1" customWidth="1"/>
    <col min="3" max="16384" width="10.625" style="1" customWidth="1"/>
  </cols>
  <sheetData>
    <row r="1" spans="1:10" ht="21">
      <c r="A1" s="143" t="s">
        <v>34</v>
      </c>
      <c r="B1" s="143"/>
      <c r="C1" s="143"/>
      <c r="D1" s="143"/>
      <c r="E1" s="143"/>
      <c r="F1" s="3"/>
      <c r="G1" s="3"/>
      <c r="H1" s="3"/>
      <c r="I1" s="3"/>
      <c r="J1" s="3"/>
    </row>
    <row r="2" ht="12.75" customHeight="1"/>
    <row r="4" ht="12.75" customHeight="1"/>
    <row r="11" spans="1:2" ht="12.75">
      <c r="A11" s="2" t="s">
        <v>35</v>
      </c>
      <c r="B11" s="4">
        <v>2006</v>
      </c>
    </row>
    <row r="12" spans="1:2" ht="12.75">
      <c r="A12" s="2" t="s">
        <v>36</v>
      </c>
      <c r="B12" s="5">
        <v>2005</v>
      </c>
    </row>
    <row r="13" spans="1:3" ht="12.75">
      <c r="A13" s="2" t="s">
        <v>37</v>
      </c>
      <c r="B13" s="6">
        <v>39082</v>
      </c>
      <c r="C13" s="2"/>
    </row>
    <row r="14" spans="1:3" ht="12.75">
      <c r="A14" s="2" t="s">
        <v>38</v>
      </c>
      <c r="B14" s="7">
        <v>38717</v>
      </c>
      <c r="C14" s="2"/>
    </row>
  </sheetData>
  <sheetProtection/>
  <mergeCells count="1">
    <mergeCell ref="A1:E1"/>
  </mergeCells>
  <printOptions/>
  <pageMargins left="1" right="1" top="1.25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showGridLines="0" tabSelected="1" zoomScalePageLayoutView="0" workbookViewId="0" topLeftCell="A1">
      <selection activeCell="D83" sqref="D83"/>
    </sheetView>
  </sheetViews>
  <sheetFormatPr defaultColWidth="9.00390625" defaultRowHeight="12.75" outlineLevelRow="1" outlineLevelCol="1"/>
  <cols>
    <col min="1" max="1" width="2.375" style="42" customWidth="1"/>
    <col min="2" max="2" width="50.875" style="42" customWidth="1"/>
    <col min="3" max="3" width="6.875" style="43" customWidth="1"/>
    <col min="4" max="4" width="17.625" style="42" bestFit="1" customWidth="1"/>
    <col min="5" max="5" width="3.375" style="42" hidden="1" customWidth="1" outlineLevel="1"/>
    <col min="6" max="6" width="17.625" style="42" hidden="1" customWidth="1" outlineLevel="1"/>
    <col min="7" max="7" width="9.875" style="42" customWidth="1" collapsed="1"/>
    <col min="8" max="9" width="9.875" style="42" customWidth="1"/>
    <col min="10" max="10" width="7.625" style="42" customWidth="1"/>
    <col min="11" max="229" width="9.875" style="42" customWidth="1"/>
    <col min="230" max="16384" width="9.375" style="42" customWidth="1"/>
  </cols>
  <sheetData>
    <row r="1" spans="1:6" s="40" customFormat="1" ht="21">
      <c r="A1" s="151" t="str">
        <f>"Rekstrarreikningur ársins "&amp;ar0</f>
        <v>Rekstrarreikningur ársins 2006</v>
      </c>
      <c r="B1" s="151"/>
      <c r="C1" s="151"/>
      <c r="D1" s="151"/>
      <c r="E1" s="151"/>
      <c r="F1" s="151"/>
    </row>
    <row r="2" spans="1:6" ht="9" customHeight="1">
      <c r="A2" s="41"/>
      <c r="B2" s="41"/>
      <c r="C2" s="41"/>
      <c r="D2" s="41"/>
      <c r="E2" s="41"/>
      <c r="F2" s="41"/>
    </row>
    <row r="3" ht="15" customHeight="1"/>
    <row r="4" spans="4:6" ht="15" customHeight="1">
      <c r="D4" s="44"/>
      <c r="F4" s="44"/>
    </row>
    <row r="5" spans="3:6" ht="15" customHeight="1">
      <c r="C5" s="45"/>
      <c r="D5" s="46">
        <f>ar0</f>
        <v>2006</v>
      </c>
      <c r="E5" s="47"/>
      <c r="F5" s="46">
        <f>ar_1</f>
        <v>2005</v>
      </c>
    </row>
    <row r="6" spans="1:6" ht="15" customHeight="1">
      <c r="A6" s="48"/>
      <c r="C6" s="49"/>
      <c r="D6" s="50"/>
      <c r="E6" s="47"/>
      <c r="F6" s="50"/>
    </row>
    <row r="7" spans="1:6" ht="15" customHeight="1">
      <c r="A7" s="48"/>
      <c r="C7" s="49"/>
      <c r="D7" s="50"/>
      <c r="E7" s="47"/>
      <c r="F7" s="51"/>
    </row>
    <row r="8" spans="1:6" ht="15" customHeight="1">
      <c r="A8" s="52" t="s">
        <v>2</v>
      </c>
      <c r="B8" s="53"/>
      <c r="C8" s="54"/>
      <c r="D8" s="55">
        <f>+Sundurliðanir!D10</f>
        <v>91050010</v>
      </c>
      <c r="E8" s="56"/>
      <c r="F8" s="55" t="e">
        <f>-[2]!TBLink("FE3A0814C9B04C518C17CD8E94F6764A","SCTB","FS Lines","uPY1","TE20")</f>
        <v>#VALUE!</v>
      </c>
    </row>
    <row r="9" spans="1:6" ht="15" customHeight="1">
      <c r="A9" s="53"/>
      <c r="B9" s="53"/>
      <c r="C9" s="57"/>
      <c r="D9" s="58"/>
      <c r="E9" s="58"/>
      <c r="F9" s="58"/>
    </row>
    <row r="10" spans="1:6" ht="15" customHeight="1">
      <c r="A10" s="53" t="s">
        <v>25</v>
      </c>
      <c r="B10" s="53"/>
      <c r="C10" s="54"/>
      <c r="D10" s="55">
        <f>-Sundurliðanir!D22</f>
        <v>-36573493</v>
      </c>
      <c r="E10" s="59"/>
      <c r="F10" s="55" t="e">
        <f>-[2]!TBLink("FE3A0814C9B04C518C17CD8E94F6764A","SCTB","FS Lines","uPY1","RR10")</f>
        <v>#VALUE!</v>
      </c>
    </row>
    <row r="11" spans="1:6" ht="15" customHeight="1">
      <c r="A11" s="53" t="s">
        <v>26</v>
      </c>
      <c r="B11" s="53"/>
      <c r="C11" s="57"/>
      <c r="D11" s="55">
        <f>-Sundurliðanir!D40</f>
        <v>-2857623</v>
      </c>
      <c r="E11" s="59"/>
      <c r="F11" s="55" t="e">
        <f>-[2]!TBLink("FE3A0814C9B04C518C17CD8E94F6764A","SCTB","FS Lines","uPY1","RR20")</f>
        <v>#VALUE!</v>
      </c>
    </row>
    <row r="12" spans="1:6" ht="15" customHeight="1">
      <c r="A12" s="53" t="s">
        <v>4</v>
      </c>
      <c r="B12" s="53"/>
      <c r="C12" s="57"/>
      <c r="D12" s="55">
        <f>-Sundurliðanir!D57</f>
        <v>-42218541</v>
      </c>
      <c r="E12" s="59"/>
      <c r="F12" s="55" t="e">
        <f>-[2]!TBLink("FE3A0814C9B04C518C17CD8E94F6764A","SCTB","FS Lines","uPY1","RR40")</f>
        <v>#VALUE!</v>
      </c>
    </row>
    <row r="13" spans="1:6" ht="15" customHeight="1">
      <c r="A13" s="53" t="s">
        <v>5</v>
      </c>
      <c r="B13" s="53"/>
      <c r="C13" s="54"/>
      <c r="D13" s="55">
        <v>0</v>
      </c>
      <c r="E13" s="59"/>
      <c r="F13" s="55" t="e">
        <f>-[2]!TBLink("FE3A0814C9B04C518C17CD8E94F6764A","SCTB","FS Lines","uPY1","RR50")</f>
        <v>#VALUE!</v>
      </c>
    </row>
    <row r="14" spans="1:6" ht="3.75" customHeight="1">
      <c r="A14" s="53"/>
      <c r="B14" s="53"/>
      <c r="C14" s="57"/>
      <c r="D14" s="60"/>
      <c r="E14" s="59"/>
      <c r="F14" s="60"/>
    </row>
    <row r="15" spans="1:6" ht="18.75" customHeight="1">
      <c r="A15" s="61" t="s">
        <v>39</v>
      </c>
      <c r="B15" s="53"/>
      <c r="C15" s="54"/>
      <c r="D15" s="58">
        <f>SUM(D8:D13)</f>
        <v>9400353</v>
      </c>
      <c r="E15" s="58"/>
      <c r="F15" s="58" t="e">
        <f>SUM(F8:F13)</f>
        <v>#VALUE!</v>
      </c>
    </row>
    <row r="16" spans="1:6" ht="18.75" customHeight="1">
      <c r="A16" s="61"/>
      <c r="B16" s="53"/>
      <c r="C16" s="54"/>
      <c r="D16" s="58"/>
      <c r="E16" s="58"/>
      <c r="F16" s="58"/>
    </row>
    <row r="17" spans="1:6" ht="15" customHeight="1">
      <c r="A17" s="53" t="s">
        <v>75</v>
      </c>
      <c r="B17" s="53"/>
      <c r="C17" s="54"/>
      <c r="D17" s="55">
        <f>-Aðalbók!I69-Aðalbók!I70</f>
        <v>76301</v>
      </c>
      <c r="E17" s="56"/>
      <c r="F17" s="55" t="e">
        <f>-[2]!TBLink("FE3A0814C9B04C518C17CD8E94F6764A","SCTB","FS Lines","uPY1","RR62")</f>
        <v>#VALUE!</v>
      </c>
    </row>
    <row r="18" spans="1:6" ht="15" customHeight="1">
      <c r="A18" s="53" t="s">
        <v>74</v>
      </c>
      <c r="B18" s="53"/>
      <c r="C18" s="54"/>
      <c r="D18" s="55">
        <f>-Aðalbók!I71-Aðalbók!I72-Aðalbók!I73-Aðalbók!I74-Aðalbók!I75</f>
        <v>-3045230</v>
      </c>
      <c r="E18" s="56"/>
      <c r="F18" s="55" t="e">
        <f>-[2]!TBLink("FE3A0814C9B04C518C17CD8E94F6764A","SCTB","FS Lines","uPY1","RR64")</f>
        <v>#VALUE!</v>
      </c>
    </row>
    <row r="19" spans="1:6" ht="3.75" customHeight="1">
      <c r="A19" s="53"/>
      <c r="B19" s="53"/>
      <c r="C19" s="57"/>
      <c r="D19" s="60"/>
      <c r="E19" s="59"/>
      <c r="F19" s="60"/>
    </row>
    <row r="20" spans="1:6" ht="18.75" customHeight="1">
      <c r="A20" s="53" t="s">
        <v>40</v>
      </c>
      <c r="B20" s="53"/>
      <c r="C20" s="54"/>
      <c r="D20" s="58">
        <f>SUM(D15:D18)</f>
        <v>6431424</v>
      </c>
      <c r="E20" s="58"/>
      <c r="F20" s="58" t="e">
        <f>SUM(F15:F18)</f>
        <v>#VALUE!</v>
      </c>
    </row>
    <row r="21" spans="1:7" ht="15" customHeight="1">
      <c r="A21" s="53" t="s">
        <v>109</v>
      </c>
      <c r="B21" s="53"/>
      <c r="C21" s="54"/>
      <c r="D21" s="55">
        <v>0</v>
      </c>
      <c r="E21" s="55"/>
      <c r="F21" s="55" t="e">
        <f>-[2]!TBLink("FE3A0814C9B04C518C17CD8E94F6764A","SCTB","FS Lines","uPY1","RR70")-[2]!TBLink("FE3A0814C9B04C518C17CD8E94F6764A","SCTB","FS Lines","uPY1","RR72")</f>
        <v>#VALUE!</v>
      </c>
      <c r="G21" s="62"/>
    </row>
    <row r="22" spans="1:6" ht="3.75" customHeight="1">
      <c r="A22" s="53"/>
      <c r="B22" s="53"/>
      <c r="C22" s="57"/>
      <c r="D22" s="60"/>
      <c r="E22" s="59"/>
      <c r="F22" s="60"/>
    </row>
    <row r="23" spans="1:6" ht="18.75" customHeight="1" thickBot="1">
      <c r="A23" s="61" t="s">
        <v>20</v>
      </c>
      <c r="B23" s="63"/>
      <c r="C23" s="54"/>
      <c r="D23" s="64">
        <f>+D20-D21</f>
        <v>6431424</v>
      </c>
      <c r="E23" s="58"/>
      <c r="F23" s="64" t="e">
        <f>SUM(#REF!)</f>
        <v>#REF!</v>
      </c>
    </row>
    <row r="24" spans="1:6" ht="15" customHeight="1" thickTop="1">
      <c r="A24" s="63"/>
      <c r="B24" s="63"/>
      <c r="C24" s="54"/>
      <c r="D24" s="58"/>
      <c r="E24" s="58"/>
      <c r="F24" s="58"/>
    </row>
    <row r="25" spans="1:6" ht="15" customHeight="1">
      <c r="A25" s="63"/>
      <c r="B25" s="63"/>
      <c r="C25" s="54"/>
      <c r="D25" s="58"/>
      <c r="E25" s="58"/>
      <c r="F25" s="58"/>
    </row>
    <row r="26" spans="1:6" ht="15" customHeight="1">
      <c r="A26" s="63"/>
      <c r="B26" s="63"/>
      <c r="C26" s="54"/>
      <c r="D26" s="58"/>
      <c r="E26" s="58"/>
      <c r="F26" s="58"/>
    </row>
    <row r="27" spans="1:6" ht="15" customHeight="1">
      <c r="A27" s="152"/>
      <c r="B27" s="152"/>
      <c r="C27" s="152"/>
      <c r="D27" s="152"/>
      <c r="E27" s="152"/>
      <c r="F27" s="152"/>
    </row>
    <row r="28" spans="1:6" ht="15" customHeight="1">
      <c r="A28" s="152"/>
      <c r="B28" s="152"/>
      <c r="C28" s="152"/>
      <c r="D28" s="152"/>
      <c r="E28" s="152"/>
      <c r="F28" s="152"/>
    </row>
    <row r="29" spans="1:7" s="66" customFormat="1" ht="21" customHeight="1">
      <c r="A29" s="153" t="s">
        <v>27</v>
      </c>
      <c r="B29" s="153"/>
      <c r="C29" s="153"/>
      <c r="D29" s="153"/>
      <c r="E29" s="153"/>
      <c r="F29" s="153"/>
      <c r="G29" s="65"/>
    </row>
    <row r="30" spans="1:6" ht="9" customHeight="1">
      <c r="A30" s="41"/>
      <c r="B30" s="41"/>
      <c r="C30" s="41"/>
      <c r="D30" s="41"/>
      <c r="E30" s="41"/>
      <c r="F30" s="41"/>
    </row>
    <row r="31" spans="1:6" ht="15" customHeight="1">
      <c r="A31" s="67"/>
      <c r="B31" s="68"/>
      <c r="C31" s="69"/>
      <c r="D31" s="70"/>
      <c r="E31" s="70"/>
      <c r="F31" s="71"/>
    </row>
    <row r="32" spans="1:6" ht="15" customHeight="1">
      <c r="A32" s="67"/>
      <c r="B32" s="68"/>
      <c r="C32" s="69"/>
      <c r="D32" s="70"/>
      <c r="E32" s="70"/>
      <c r="F32" s="71"/>
    </row>
    <row r="33" spans="1:6" s="76" customFormat="1" ht="15" customHeight="1">
      <c r="A33" s="68" t="s">
        <v>23</v>
      </c>
      <c r="B33" s="72"/>
      <c r="C33" s="73"/>
      <c r="D33" s="74">
        <f>ldags</f>
        <v>39082</v>
      </c>
      <c r="E33" s="75"/>
      <c r="F33" s="74">
        <f>udags</f>
        <v>38717</v>
      </c>
    </row>
    <row r="34" spans="1:6" s="76" customFormat="1" ht="15" customHeight="1">
      <c r="A34" s="77"/>
      <c r="B34" s="72"/>
      <c r="C34" s="73"/>
      <c r="D34" s="74"/>
      <c r="E34" s="78"/>
      <c r="F34" s="74"/>
    </row>
    <row r="35" spans="1:6" ht="15" customHeight="1">
      <c r="A35" s="79" t="s">
        <v>6</v>
      </c>
      <c r="B35" s="80"/>
      <c r="C35" s="81"/>
      <c r="D35" s="82"/>
      <c r="E35" s="82"/>
      <c r="F35" s="83"/>
    </row>
    <row r="36" spans="1:6" ht="15" customHeight="1">
      <c r="A36" s="144" t="s">
        <v>18</v>
      </c>
      <c r="B36" s="144"/>
      <c r="C36" s="54"/>
      <c r="D36" s="55">
        <f>+Aðalbók!I76+Aðalbók!I77</f>
        <v>1142463</v>
      </c>
      <c r="E36" s="56"/>
      <c r="F36" s="55" t="str">
        <f>[2]!TBLink("FE3A0814C9B04C518C17CD8E94F6764A","SCTB","FS Lines","uPY1","FF10")</f>
        <v>#ERROR</v>
      </c>
    </row>
    <row r="37" spans="1:6" ht="3.75" customHeight="1">
      <c r="A37" s="53"/>
      <c r="B37" s="53"/>
      <c r="C37" s="57"/>
      <c r="D37" s="60"/>
      <c r="E37" s="59"/>
      <c r="F37" s="60"/>
    </row>
    <row r="38" spans="1:6" ht="15" customHeight="1">
      <c r="A38" s="85"/>
      <c r="B38" s="86"/>
      <c r="C38" s="87"/>
      <c r="D38" s="88">
        <f>SUM(D36:D36)</f>
        <v>1142463</v>
      </c>
      <c r="E38" s="56"/>
      <c r="F38" s="88">
        <f>SUM(F36:F36)</f>
        <v>0</v>
      </c>
    </row>
    <row r="39" spans="1:6" ht="15" customHeight="1">
      <c r="A39" s="80"/>
      <c r="B39" s="80"/>
      <c r="C39" s="81"/>
      <c r="D39" s="89"/>
      <c r="E39" s="89"/>
      <c r="F39" s="89"/>
    </row>
    <row r="40" spans="1:6" ht="15" customHeight="1">
      <c r="A40" s="79" t="s">
        <v>7</v>
      </c>
      <c r="B40" s="90"/>
      <c r="C40" s="87"/>
      <c r="D40" s="91"/>
      <c r="E40" s="91"/>
      <c r="F40" s="91"/>
    </row>
    <row r="41" spans="1:6" ht="15" customHeight="1">
      <c r="A41" s="144" t="s">
        <v>8</v>
      </c>
      <c r="B41" s="144"/>
      <c r="C41" s="54"/>
      <c r="D41" s="55">
        <f>+Aðalbók!I78+Aðalbók!I79</f>
        <v>13534717</v>
      </c>
      <c r="E41" s="56"/>
      <c r="F41" s="55" t="str">
        <f>[2]!TBLink("FE3A0814C9B04C518C17CD8E94F6764A","SCTB","FS Lines","uPY1","VF20")</f>
        <v>#ERROR</v>
      </c>
    </row>
    <row r="42" spans="1:6" ht="15" customHeight="1">
      <c r="A42" s="144" t="s">
        <v>9</v>
      </c>
      <c r="B42" s="144"/>
      <c r="C42" s="54"/>
      <c r="D42" s="55">
        <f>+Aðalbók!I83+Aðalbók!I84+Aðalbók!I110</f>
        <v>89248</v>
      </c>
      <c r="E42" s="56"/>
      <c r="F42" s="55" t="str">
        <f>[2]!TBLink("FE3A0814C9B04C518C17CD8E94F6764A","SCTB","FS Lines","uPY1","VF50")</f>
        <v>#ERROR</v>
      </c>
    </row>
    <row r="43" spans="1:6" s="92" customFormat="1" ht="15" customHeight="1">
      <c r="A43" s="145" t="s">
        <v>28</v>
      </c>
      <c r="B43" s="145"/>
      <c r="C43" s="54"/>
      <c r="D43" s="55">
        <f>+Aðalbók!I85+Aðalbók!I86+Aðalbók!I87+Aðalbók!I88+Aðalbók!I89+Aðalbók!I90+Aðalbók!I91</f>
        <v>16649808</v>
      </c>
      <c r="E43" s="56"/>
      <c r="F43" s="55" t="str">
        <f>[2]!TBLink("FE3A0814C9B04C518C17CD8E94F6764A","SCTB","FS Lines","uPY1","VF60")</f>
        <v>#ERROR</v>
      </c>
    </row>
    <row r="44" spans="1:6" ht="3.75" customHeight="1">
      <c r="A44" s="53"/>
      <c r="B44" s="53"/>
      <c r="C44" s="57"/>
      <c r="D44" s="60"/>
      <c r="E44" s="59"/>
      <c r="F44" s="60"/>
    </row>
    <row r="45" spans="1:6" ht="15" customHeight="1">
      <c r="A45" s="85"/>
      <c r="B45" s="93"/>
      <c r="C45" s="84"/>
      <c r="D45" s="94">
        <f>SUM(D41:D43)</f>
        <v>30273773</v>
      </c>
      <c r="E45" s="56"/>
      <c r="F45" s="94">
        <f>SUM(F41:F43)</f>
        <v>0</v>
      </c>
    </row>
    <row r="46" spans="1:6" ht="15" customHeight="1">
      <c r="A46" s="85"/>
      <c r="B46" s="93"/>
      <c r="C46" s="84"/>
      <c r="D46" s="58"/>
      <c r="E46" s="58"/>
      <c r="F46" s="58"/>
    </row>
    <row r="47" spans="1:6" ht="15" customHeight="1">
      <c r="A47" s="85"/>
      <c r="B47" s="93"/>
      <c r="C47" s="84"/>
      <c r="D47" s="58"/>
      <c r="E47" s="58"/>
      <c r="F47" s="58"/>
    </row>
    <row r="48" spans="1:6" ht="15" customHeight="1">
      <c r="A48" s="85"/>
      <c r="B48" s="93"/>
      <c r="C48" s="84"/>
      <c r="D48" s="58"/>
      <c r="E48" s="58"/>
      <c r="F48" s="58"/>
    </row>
    <row r="49" spans="1:6" ht="15" customHeight="1">
      <c r="A49" s="85"/>
      <c r="B49" s="93"/>
      <c r="C49" s="84"/>
      <c r="D49" s="58"/>
      <c r="E49" s="58"/>
      <c r="F49" s="58"/>
    </row>
    <row r="50" spans="1:6" ht="15" customHeight="1">
      <c r="A50" s="85"/>
      <c r="B50" s="93"/>
      <c r="C50" s="84"/>
      <c r="D50" s="58"/>
      <c r="E50" s="58"/>
      <c r="F50" s="58"/>
    </row>
    <row r="51" spans="1:6" ht="15" customHeight="1">
      <c r="A51" s="85"/>
      <c r="B51" s="93"/>
      <c r="C51" s="84"/>
      <c r="D51" s="58"/>
      <c r="E51" s="58"/>
      <c r="F51" s="58"/>
    </row>
    <row r="52" spans="1:6" ht="15" customHeight="1">
      <c r="A52" s="85"/>
      <c r="B52" s="93"/>
      <c r="C52" s="84"/>
      <c r="D52" s="58"/>
      <c r="E52" s="58"/>
      <c r="F52" s="58"/>
    </row>
    <row r="53" spans="1:6" ht="15" customHeight="1">
      <c r="A53" s="85"/>
      <c r="B53" s="93"/>
      <c r="C53" s="84"/>
      <c r="D53" s="58"/>
      <c r="E53" s="58"/>
      <c r="F53" s="58"/>
    </row>
    <row r="54" spans="1:6" ht="15" customHeight="1">
      <c r="A54" s="85"/>
      <c r="B54" s="93"/>
      <c r="C54" s="84"/>
      <c r="D54" s="58"/>
      <c r="E54" s="58"/>
      <c r="F54" s="58"/>
    </row>
    <row r="55" spans="1:6" ht="15" customHeight="1">
      <c r="A55" s="85"/>
      <c r="B55" s="93"/>
      <c r="C55" s="84"/>
      <c r="D55" s="58"/>
      <c r="E55" s="58"/>
      <c r="F55" s="58"/>
    </row>
    <row r="56" spans="1:6" ht="10.5" customHeight="1">
      <c r="A56" s="85"/>
      <c r="B56" s="93"/>
      <c r="C56" s="84"/>
      <c r="D56" s="58"/>
      <c r="E56" s="58"/>
      <c r="F56" s="58"/>
    </row>
    <row r="57" spans="1:6" ht="15" customHeight="1">
      <c r="A57" s="85"/>
      <c r="B57" s="93"/>
      <c r="C57" s="84"/>
      <c r="D57" s="58"/>
      <c r="E57" s="58"/>
      <c r="F57" s="58"/>
    </row>
    <row r="58" spans="1:6" ht="15" customHeight="1">
      <c r="A58" s="85"/>
      <c r="B58" s="93"/>
      <c r="C58" s="84"/>
      <c r="D58" s="58"/>
      <c r="E58" s="58"/>
      <c r="F58" s="58"/>
    </row>
    <row r="59" spans="1:6" ht="15" customHeight="1">
      <c r="A59" s="95"/>
      <c r="B59" s="62"/>
      <c r="C59" s="84"/>
      <c r="D59" s="96"/>
      <c r="E59" s="96"/>
      <c r="F59" s="96"/>
    </row>
    <row r="60" spans="1:6" ht="15" customHeight="1" thickBot="1">
      <c r="A60" s="147" t="s">
        <v>23</v>
      </c>
      <c r="B60" s="147"/>
      <c r="C60" s="87"/>
      <c r="D60" s="64">
        <f>D45+D38</f>
        <v>31416236</v>
      </c>
      <c r="E60" s="58"/>
      <c r="F60" s="64">
        <f>F45+F38</f>
        <v>0</v>
      </c>
    </row>
    <row r="61" spans="1:6" ht="15" customHeight="1" thickTop="1">
      <c r="A61" s="97"/>
      <c r="B61" s="62"/>
      <c r="C61" s="87"/>
      <c r="D61" s="95"/>
      <c r="E61" s="95"/>
      <c r="F61" s="98"/>
    </row>
    <row r="62" spans="1:7" s="66" customFormat="1" ht="21">
      <c r="A62" s="149">
        <f>ldags</f>
        <v>39082</v>
      </c>
      <c r="B62" s="149"/>
      <c r="C62" s="149"/>
      <c r="D62" s="149"/>
      <c r="E62" s="149"/>
      <c r="F62" s="149"/>
      <c r="G62" s="99"/>
    </row>
    <row r="63" spans="1:6" ht="9" customHeight="1">
      <c r="A63" s="41"/>
      <c r="B63" s="41"/>
      <c r="C63" s="41"/>
      <c r="D63" s="41"/>
      <c r="E63" s="41"/>
      <c r="F63" s="41"/>
    </row>
    <row r="64" spans="1:6" ht="15" customHeight="1">
      <c r="A64" s="95"/>
      <c r="B64" s="67" t="s">
        <v>29</v>
      </c>
      <c r="C64" s="69"/>
      <c r="D64" s="95"/>
      <c r="E64" s="95"/>
      <c r="F64" s="100"/>
    </row>
    <row r="65" spans="1:7" ht="15" customHeight="1">
      <c r="A65" s="101"/>
      <c r="B65" s="101"/>
      <c r="C65" s="101"/>
      <c r="D65" s="101"/>
      <c r="E65" s="101"/>
      <c r="F65" s="101"/>
      <c r="G65" s="101"/>
    </row>
    <row r="66" spans="1:6" s="76" customFormat="1" ht="15" customHeight="1">
      <c r="A66" s="102" t="s">
        <v>30</v>
      </c>
      <c r="B66" s="102"/>
      <c r="C66" s="73"/>
      <c r="D66" s="74">
        <f>ldags</f>
        <v>39082</v>
      </c>
      <c r="E66" s="78"/>
      <c r="F66" s="74">
        <f>udags</f>
        <v>38717</v>
      </c>
    </row>
    <row r="67" spans="1:6" ht="15" customHeight="1">
      <c r="A67" s="85"/>
      <c r="B67" s="62"/>
      <c r="C67" s="87"/>
      <c r="D67" s="86"/>
      <c r="E67" s="86"/>
      <c r="F67" s="86"/>
    </row>
    <row r="68" spans="1:6" ht="15" customHeight="1">
      <c r="A68" s="103" t="s">
        <v>10</v>
      </c>
      <c r="B68" s="90"/>
      <c r="C68" s="54"/>
      <c r="D68" s="96"/>
      <c r="E68" s="96"/>
      <c r="F68" s="96"/>
    </row>
    <row r="69" spans="1:6" ht="15" customHeight="1">
      <c r="A69" s="148" t="s">
        <v>11</v>
      </c>
      <c r="B69" s="148"/>
      <c r="C69" s="84"/>
      <c r="D69" s="104">
        <f>-+Aðalbók!I92</f>
        <v>2016667</v>
      </c>
      <c r="E69" s="58"/>
      <c r="F69" s="104" t="e">
        <f>-[2]!TBLink("FE3A0814C9B04C518C17CD8E94F6764A","SCTB","FS Lines","uPY1","EF10")</f>
        <v>#VALUE!</v>
      </c>
    </row>
    <row r="70" spans="1:6" ht="15" customHeight="1">
      <c r="A70" s="148" t="s">
        <v>89</v>
      </c>
      <c r="B70" s="148"/>
      <c r="C70" s="81"/>
      <c r="D70" s="104">
        <v>0</v>
      </c>
      <c r="E70" s="58"/>
      <c r="F70" s="104" t="e">
        <f>-[2]!TBLink("FE3A0814C9B04C518C17CD8E94F6764A","SCTB","FS Lines","uPY1","EF30")</f>
        <v>#VALUE!</v>
      </c>
    </row>
    <row r="71" spans="1:6" ht="15" customHeight="1">
      <c r="A71" s="148" t="s">
        <v>12</v>
      </c>
      <c r="B71" s="148"/>
      <c r="C71" s="84"/>
      <c r="D71" s="104">
        <f>-+Aðalbók!I93+hagn</f>
        <v>346687</v>
      </c>
      <c r="E71" s="58"/>
      <c r="F71" s="104" t="e">
        <f>-[2]!TBLink("FE3A0814C9B04C518C17CD8E94F6764A","SCTB","FS Lines","uPY1","EF80")</f>
        <v>#VALUE!</v>
      </c>
    </row>
    <row r="72" spans="1:6" ht="3.75" customHeight="1">
      <c r="A72" s="53"/>
      <c r="B72" s="53"/>
      <c r="C72" s="57"/>
      <c r="D72" s="60"/>
      <c r="E72" s="59"/>
      <c r="F72" s="60"/>
    </row>
    <row r="73" spans="1:6" ht="18.75" customHeight="1">
      <c r="A73" s="146" t="s">
        <v>10</v>
      </c>
      <c r="B73" s="146"/>
      <c r="C73" s="84"/>
      <c r="D73" s="105">
        <f>+D69+D71</f>
        <v>2363354</v>
      </c>
      <c r="E73" s="58"/>
      <c r="F73" s="105" t="e">
        <f>#REF!+#REF!</f>
        <v>#REF!</v>
      </c>
    </row>
    <row r="74" spans="1:6" ht="15" customHeight="1">
      <c r="A74" s="97"/>
      <c r="B74" s="53"/>
      <c r="C74" s="84"/>
      <c r="D74" s="58"/>
      <c r="E74" s="58"/>
      <c r="F74" s="58"/>
    </row>
    <row r="75" spans="1:6" ht="15" customHeight="1">
      <c r="A75" s="103" t="s">
        <v>78</v>
      </c>
      <c r="B75" s="90"/>
      <c r="C75" s="106"/>
      <c r="D75" s="96"/>
      <c r="E75" s="96"/>
      <c r="F75" s="96"/>
    </row>
    <row r="76" spans="1:9" ht="15" customHeight="1">
      <c r="A76" s="144" t="s">
        <v>14</v>
      </c>
      <c r="B76" s="144"/>
      <c r="C76" s="54"/>
      <c r="D76" s="104">
        <f>-(+Aðalbók!I94+Aðalbók!I95+Aðalbók!I96+Aðalbók!I97+Aðalbók!I98)</f>
        <v>21400000</v>
      </c>
      <c r="E76" s="58"/>
      <c r="F76" s="104" t="e">
        <f>-[2]!TBLink("FE3A0814C9B04C518C17CD8E94F6764A","SCTB","FS Lines","uPY1","LS10")</f>
        <v>#VALUE!</v>
      </c>
      <c r="I76" s="107"/>
    </row>
    <row r="77" spans="1:6" ht="3.75" customHeight="1">
      <c r="A77" s="53"/>
      <c r="B77" s="53"/>
      <c r="C77" s="57"/>
      <c r="D77" s="60"/>
      <c r="E77" s="59"/>
      <c r="F77" s="60"/>
    </row>
    <row r="78" spans="1:6" ht="15" customHeight="1">
      <c r="A78" s="97"/>
      <c r="B78" s="93"/>
      <c r="C78" s="81"/>
      <c r="D78" s="105">
        <f>SUM(D76:D76)</f>
        <v>21400000</v>
      </c>
      <c r="E78" s="58"/>
      <c r="F78" s="105" t="e">
        <f>SUM(F76:F76)</f>
        <v>#VALUE!</v>
      </c>
    </row>
    <row r="79" spans="1:6" ht="15" customHeight="1">
      <c r="A79" s="79" t="s">
        <v>24</v>
      </c>
      <c r="B79" s="62"/>
      <c r="C79" s="87"/>
      <c r="D79" s="96"/>
      <c r="E79" s="96"/>
      <c r="F79" s="96"/>
    </row>
    <row r="80" spans="1:6" ht="15" customHeight="1">
      <c r="A80" s="148" t="s">
        <v>73</v>
      </c>
      <c r="B80" s="148"/>
      <c r="C80" s="54"/>
      <c r="D80" s="104">
        <f>-(+Aðalbók!I101+Aðalbók!I102)</f>
        <v>3481439</v>
      </c>
      <c r="E80" s="58"/>
      <c r="F80" s="104" t="e">
        <f>-[2]!TBLink("FE3A0814C9B04C518C17CD8E94F6764A","SCTB","FS Lines","uPY1","SS10")</f>
        <v>#VALUE!</v>
      </c>
    </row>
    <row r="81" spans="1:6" ht="15" customHeight="1">
      <c r="A81" s="148" t="s">
        <v>318</v>
      </c>
      <c r="B81" s="148"/>
      <c r="C81" s="54"/>
      <c r="D81" s="104">
        <f>-Aðalbók!I99</f>
        <v>0</v>
      </c>
      <c r="E81" s="58"/>
      <c r="F81" s="104"/>
    </row>
    <row r="82" spans="1:6" ht="15" customHeight="1">
      <c r="A82" s="148" t="s">
        <v>15</v>
      </c>
      <c r="B82" s="148"/>
      <c r="C82" s="54"/>
      <c r="D82" s="104">
        <f>-(+Aðalbók!I103+Aðalbók!I104+Aðalbók!I105+Aðalbók!I106+Aðalbók!I107+Aðalbók!I108+Aðalbók!I109+Aðalbók!I111+Aðalbók!I80+Aðalbók!I81+Aðalbók!I82+Aðalbók!I100)</f>
        <v>4171443</v>
      </c>
      <c r="E82" s="58"/>
      <c r="F82" s="104" t="e">
        <f>-[2]!TBLink("FE3A0814C9B04C518C17CD8E94F6764A","SCTB","FS Lines","uPY1","SS80")</f>
        <v>#VALUE!</v>
      </c>
    </row>
    <row r="83" spans="1:6" ht="3.75" customHeight="1">
      <c r="A83" s="53"/>
      <c r="B83" s="53"/>
      <c r="C83" s="57"/>
      <c r="D83" s="60"/>
      <c r="E83" s="59"/>
      <c r="F83" s="60"/>
    </row>
    <row r="84" spans="1:6" ht="15" customHeight="1">
      <c r="A84" s="97"/>
      <c r="B84" s="93"/>
      <c r="C84" s="81"/>
      <c r="D84" s="105">
        <f>SUM(D80:D82)</f>
        <v>7652882</v>
      </c>
      <c r="E84" s="58"/>
      <c r="F84" s="105" t="e">
        <f>SUM(F80:F82)</f>
        <v>#VALUE!</v>
      </c>
    </row>
    <row r="85" spans="1:6" ht="18.75" customHeight="1">
      <c r="A85" s="146" t="s">
        <v>13</v>
      </c>
      <c r="B85" s="146"/>
      <c r="C85" s="81"/>
      <c r="D85" s="108">
        <f>D78+D84</f>
        <v>29052882</v>
      </c>
      <c r="E85" s="58"/>
      <c r="F85" s="108" t="e">
        <f>F78+F84</f>
        <v>#VALUE!</v>
      </c>
    </row>
    <row r="86" spans="1:9" ht="18.75" customHeight="1" thickBot="1">
      <c r="A86" s="147" t="s">
        <v>30</v>
      </c>
      <c r="B86" s="147"/>
      <c r="C86" s="87"/>
      <c r="D86" s="64">
        <f>D85+D73</f>
        <v>31416236</v>
      </c>
      <c r="E86" s="58"/>
      <c r="F86" s="64" t="e">
        <f>F85+F73</f>
        <v>#VALUE!</v>
      </c>
      <c r="I86" s="42">
        <f>D60-D86</f>
        <v>0</v>
      </c>
    </row>
    <row r="87" spans="1:6" ht="18.75" customHeight="1" thickTop="1">
      <c r="A87" s="109"/>
      <c r="B87" s="62"/>
      <c r="C87" s="87"/>
      <c r="D87" s="110"/>
      <c r="E87" s="110"/>
      <c r="F87" s="110"/>
    </row>
    <row r="88" spans="1:6" ht="15" customHeight="1">
      <c r="A88" s="97"/>
      <c r="B88" s="62"/>
      <c r="C88" s="87"/>
      <c r="D88" s="110"/>
      <c r="E88" s="110"/>
      <c r="F88" s="110"/>
    </row>
    <row r="89" spans="1:7" s="66" customFormat="1" ht="21" hidden="1" outlineLevel="1">
      <c r="A89" s="150" t="str">
        <f>"Yfirlit um sjóðstreymi ársins "&amp;ar0</f>
        <v>Yfirlit um sjóðstreymi ársins 2006</v>
      </c>
      <c r="B89" s="150"/>
      <c r="C89" s="150"/>
      <c r="D89" s="150"/>
      <c r="E89" s="150"/>
      <c r="F89" s="150"/>
      <c r="G89" s="111"/>
    </row>
    <row r="90" spans="1:6" ht="9" customHeight="1" hidden="1" outlineLevel="1">
      <c r="A90" s="112"/>
      <c r="B90" s="113"/>
      <c r="C90" s="113"/>
      <c r="D90" s="113"/>
      <c r="E90" s="113"/>
      <c r="F90" s="113"/>
    </row>
    <row r="91" spans="1:6" ht="15" customHeight="1" hidden="1" outlineLevel="1">
      <c r="A91" s="114"/>
      <c r="B91" s="115"/>
      <c r="C91" s="69"/>
      <c r="D91" s="95"/>
      <c r="E91" s="95"/>
      <c r="F91" s="116"/>
    </row>
    <row r="92" spans="1:6" ht="15" customHeight="1" hidden="1" outlineLevel="1">
      <c r="A92" s="114"/>
      <c r="B92" s="115"/>
      <c r="C92" s="117"/>
      <c r="D92" s="118"/>
      <c r="E92" s="118"/>
      <c r="F92" s="119"/>
    </row>
    <row r="93" spans="1:6" ht="15" customHeight="1" hidden="1" outlineLevel="1">
      <c r="A93" s="120"/>
      <c r="B93" s="121"/>
      <c r="C93" s="73" t="s">
        <v>1</v>
      </c>
      <c r="D93" s="46">
        <f>ar0</f>
        <v>2006</v>
      </c>
      <c r="E93" s="47"/>
      <c r="F93" s="46">
        <f>ar_1</f>
        <v>2005</v>
      </c>
    </row>
    <row r="94" spans="1:6" ht="15" customHeight="1" hidden="1" outlineLevel="1">
      <c r="A94" s="122" t="s">
        <v>31</v>
      </c>
      <c r="B94" s="121"/>
      <c r="C94" s="123"/>
      <c r="D94" s="82"/>
      <c r="E94" s="82"/>
      <c r="F94" s="83"/>
    </row>
    <row r="95" spans="1:6" ht="15" customHeight="1" hidden="1" outlineLevel="1">
      <c r="A95" s="53" t="s">
        <v>88</v>
      </c>
      <c r="B95" s="53"/>
      <c r="C95" s="81"/>
      <c r="D95" s="58">
        <f>D15</f>
        <v>9400353</v>
      </c>
      <c r="E95" s="58"/>
      <c r="F95" s="58" t="e">
        <f>F15</f>
        <v>#VALUE!</v>
      </c>
    </row>
    <row r="96" spans="1:6" ht="15" customHeight="1" hidden="1" outlineLevel="1">
      <c r="A96" s="53" t="s">
        <v>5</v>
      </c>
      <c r="B96" s="53"/>
      <c r="C96" s="54"/>
      <c r="D96" s="58">
        <v>0</v>
      </c>
      <c r="E96" s="58"/>
      <c r="F96" s="58">
        <v>0</v>
      </c>
    </row>
    <row r="97" spans="1:6" ht="15" customHeight="1" hidden="1" outlineLevel="1">
      <c r="A97" s="53" t="s">
        <v>80</v>
      </c>
      <c r="B97" s="53"/>
      <c r="C97" s="81"/>
      <c r="D97" s="58">
        <v>0</v>
      </c>
      <c r="E97" s="58"/>
      <c r="F97" s="58">
        <v>0</v>
      </c>
    </row>
    <row r="98" spans="1:6" ht="15" customHeight="1" hidden="1" outlineLevel="1">
      <c r="A98" s="53" t="s">
        <v>79</v>
      </c>
      <c r="B98" s="53"/>
      <c r="C98" s="81"/>
      <c r="D98" s="58">
        <v>0</v>
      </c>
      <c r="E98" s="58"/>
      <c r="F98" s="58">
        <v>0</v>
      </c>
    </row>
    <row r="99" spans="1:6" ht="3.75" customHeight="1" hidden="1" outlineLevel="1">
      <c r="A99" s="53"/>
      <c r="B99" s="53"/>
      <c r="C99" s="57"/>
      <c r="D99" s="60"/>
      <c r="E99" s="59"/>
      <c r="F99" s="60"/>
    </row>
    <row r="100" spans="1:6" ht="15" customHeight="1" hidden="1" outlineLevel="1">
      <c r="A100" s="124" t="s">
        <v>104</v>
      </c>
      <c r="C100" s="81"/>
      <c r="D100" s="125">
        <f>SUM(D95:D98)</f>
        <v>9400353</v>
      </c>
      <c r="E100" s="58"/>
      <c r="F100" s="125" t="e">
        <f>SUM(F95:F98)</f>
        <v>#VALUE!</v>
      </c>
    </row>
    <row r="101" spans="1:6" ht="15" customHeight="1" hidden="1" outlineLevel="1">
      <c r="A101" s="53" t="s">
        <v>81</v>
      </c>
      <c r="B101" s="53"/>
      <c r="C101" s="81"/>
      <c r="D101" s="58">
        <v>0</v>
      </c>
      <c r="E101" s="58"/>
      <c r="F101" s="58">
        <v>0</v>
      </c>
    </row>
    <row r="102" spans="1:6" ht="15" customHeight="1" hidden="1" outlineLevel="1">
      <c r="A102" s="53" t="s">
        <v>110</v>
      </c>
      <c r="B102" s="53"/>
      <c r="C102" s="81"/>
      <c r="D102" s="58">
        <v>0</v>
      </c>
      <c r="E102" s="58"/>
      <c r="F102" s="58">
        <v>0</v>
      </c>
    </row>
    <row r="103" spans="1:6" ht="15" customHeight="1" hidden="1" outlineLevel="1">
      <c r="A103" s="53" t="s">
        <v>111</v>
      </c>
      <c r="B103" s="53"/>
      <c r="C103" s="81"/>
      <c r="D103" s="58">
        <v>0</v>
      </c>
      <c r="E103" s="58"/>
      <c r="F103" s="58">
        <v>0</v>
      </c>
    </row>
    <row r="104" spans="1:6" ht="3.75" customHeight="1" hidden="1" outlineLevel="1">
      <c r="A104" s="53"/>
      <c r="B104" s="53"/>
      <c r="C104" s="57"/>
      <c r="D104" s="60"/>
      <c r="E104" s="59"/>
      <c r="F104" s="60"/>
    </row>
    <row r="105" spans="1:6" ht="15" customHeight="1" hidden="1" outlineLevel="1">
      <c r="A105" s="124" t="s">
        <v>105</v>
      </c>
      <c r="C105" s="81"/>
      <c r="D105" s="125">
        <f>SUM(D100:D103)</f>
        <v>9400353</v>
      </c>
      <c r="E105" s="58"/>
      <c r="F105" s="125" t="e">
        <f>SUM(F100:F103)</f>
        <v>#VALUE!</v>
      </c>
    </row>
    <row r="106" spans="1:6" ht="15" customHeight="1" hidden="1" outlineLevel="1">
      <c r="A106" s="53" t="s">
        <v>84</v>
      </c>
      <c r="B106" s="53"/>
      <c r="C106" s="81"/>
      <c r="D106" s="58">
        <v>0</v>
      </c>
      <c r="E106" s="58"/>
      <c r="F106" s="58">
        <v>0</v>
      </c>
    </row>
    <row r="107" spans="1:6" ht="15" customHeight="1" hidden="1" outlineLevel="1">
      <c r="A107" s="53" t="s">
        <v>21</v>
      </c>
      <c r="B107" s="53"/>
      <c r="C107" s="81"/>
      <c r="D107" s="58">
        <v>0</v>
      </c>
      <c r="E107" s="58"/>
      <c r="F107" s="58">
        <v>0</v>
      </c>
    </row>
    <row r="108" spans="1:6" s="128" customFormat="1" ht="15" customHeight="1" hidden="1" outlineLevel="1">
      <c r="A108" s="53" t="s">
        <v>22</v>
      </c>
      <c r="B108" s="53"/>
      <c r="C108" s="126"/>
      <c r="D108" s="127">
        <v>0</v>
      </c>
      <c r="E108" s="127"/>
      <c r="F108" s="127">
        <v>0</v>
      </c>
    </row>
    <row r="109" spans="1:6" ht="3.75" customHeight="1" hidden="1" outlineLevel="1">
      <c r="A109" s="53"/>
      <c r="B109" s="53"/>
      <c r="C109" s="57"/>
      <c r="D109" s="60"/>
      <c r="E109" s="59"/>
      <c r="F109" s="60"/>
    </row>
    <row r="110" spans="1:6" ht="18.75" customHeight="1" hidden="1" outlineLevel="1">
      <c r="A110" s="129" t="s">
        <v>103</v>
      </c>
      <c r="C110" s="81"/>
      <c r="D110" s="105">
        <f>SUM(D105:D108)</f>
        <v>9400353</v>
      </c>
      <c r="E110" s="58"/>
      <c r="F110" s="105" t="e">
        <f>SUM(F105:F108)</f>
        <v>#VALUE!</v>
      </c>
    </row>
    <row r="111" spans="1:6" ht="15" customHeight="1" hidden="1" outlineLevel="1">
      <c r="A111" s="62"/>
      <c r="B111" s="121"/>
      <c r="C111" s="81"/>
      <c r="D111" s="130"/>
      <c r="E111" s="130"/>
      <c r="F111" s="130"/>
    </row>
    <row r="112" spans="1:6" ht="15" customHeight="1" hidden="1" outlineLevel="1">
      <c r="A112" s="122" t="s">
        <v>94</v>
      </c>
      <c r="B112" s="131"/>
      <c r="C112" s="81"/>
      <c r="D112" s="130"/>
      <c r="E112" s="130"/>
      <c r="F112" s="130"/>
    </row>
    <row r="113" spans="1:6" ht="15" customHeight="1" hidden="1" outlineLevel="1">
      <c r="A113" s="53" t="s">
        <v>82</v>
      </c>
      <c r="B113" s="53"/>
      <c r="C113" s="81"/>
      <c r="D113" s="58">
        <v>0</v>
      </c>
      <c r="E113" s="58"/>
      <c r="F113" s="58">
        <v>0</v>
      </c>
    </row>
    <row r="114" spans="1:6" ht="15" customHeight="1" hidden="1" outlineLevel="1">
      <c r="A114" s="53" t="s">
        <v>96</v>
      </c>
      <c r="B114" s="53"/>
      <c r="C114" s="54" t="e">
        <f>SUBSTITUTE(LEFT(#REF!,3),".","")</f>
        <v>#REF!</v>
      </c>
      <c r="D114" s="58">
        <v>0</v>
      </c>
      <c r="E114" s="58"/>
      <c r="F114" s="58">
        <v>0</v>
      </c>
    </row>
    <row r="115" spans="1:6" ht="15" customHeight="1" hidden="1" outlineLevel="1">
      <c r="A115" s="53" t="s">
        <v>85</v>
      </c>
      <c r="B115" s="53"/>
      <c r="C115" s="81"/>
      <c r="D115" s="58">
        <v>0</v>
      </c>
      <c r="E115" s="58"/>
      <c r="F115" s="58">
        <v>0</v>
      </c>
    </row>
    <row r="116" spans="1:6" ht="15" customHeight="1" hidden="1" outlineLevel="1">
      <c r="A116" s="53" t="s">
        <v>86</v>
      </c>
      <c r="B116" s="53"/>
      <c r="C116" s="81"/>
      <c r="D116" s="58">
        <v>0</v>
      </c>
      <c r="E116" s="58"/>
      <c r="F116" s="58">
        <v>0</v>
      </c>
    </row>
    <row r="117" spans="1:6" ht="15" customHeight="1" hidden="1" outlineLevel="1">
      <c r="A117" s="53" t="s">
        <v>95</v>
      </c>
      <c r="B117" s="53"/>
      <c r="C117" s="81"/>
      <c r="D117" s="58">
        <v>0</v>
      </c>
      <c r="E117" s="58"/>
      <c r="F117" s="58">
        <v>0</v>
      </c>
    </row>
    <row r="118" spans="1:6" ht="15" customHeight="1" hidden="1" outlineLevel="1">
      <c r="A118" s="53" t="s">
        <v>106</v>
      </c>
      <c r="B118" s="53"/>
      <c r="C118" s="81"/>
      <c r="D118" s="58">
        <v>0</v>
      </c>
      <c r="E118" s="58"/>
      <c r="F118" s="58">
        <v>0</v>
      </c>
    </row>
    <row r="119" spans="1:6" ht="15" customHeight="1" hidden="1" outlineLevel="1">
      <c r="A119" s="53" t="s">
        <v>87</v>
      </c>
      <c r="B119" s="53"/>
      <c r="C119" s="81"/>
      <c r="D119" s="58">
        <v>0</v>
      </c>
      <c r="E119" s="58"/>
      <c r="F119" s="58">
        <v>0</v>
      </c>
    </row>
    <row r="120" spans="1:6" ht="3.75" customHeight="1" hidden="1" outlineLevel="1">
      <c r="A120" s="53"/>
      <c r="B120" s="53"/>
      <c r="C120" s="57"/>
      <c r="D120" s="60"/>
      <c r="E120" s="59"/>
      <c r="F120" s="60"/>
    </row>
    <row r="121" spans="1:6" ht="18.75" customHeight="1" hidden="1" outlineLevel="1">
      <c r="A121" s="62"/>
      <c r="B121" s="132"/>
      <c r="C121" s="81"/>
      <c r="D121" s="105">
        <f>SUM(D113:D119)</f>
        <v>0</v>
      </c>
      <c r="E121" s="58"/>
      <c r="F121" s="105">
        <f>SUM(F113:F119)</f>
        <v>0</v>
      </c>
    </row>
    <row r="122" spans="1:6" ht="15" customHeight="1" hidden="1" outlineLevel="1">
      <c r="A122" s="62"/>
      <c r="B122" s="133"/>
      <c r="C122" s="81"/>
      <c r="D122" s="134"/>
      <c r="E122" s="134"/>
      <c r="F122" s="134"/>
    </row>
    <row r="123" spans="1:6" ht="15" customHeight="1" hidden="1" outlineLevel="1">
      <c r="A123" s="122" t="s">
        <v>16</v>
      </c>
      <c r="B123" s="131"/>
      <c r="C123" s="81"/>
      <c r="D123" s="130"/>
      <c r="E123" s="130"/>
      <c r="F123" s="130"/>
    </row>
    <row r="124" spans="1:6" ht="15" customHeight="1" hidden="1" outlineLevel="1">
      <c r="A124" s="53" t="s">
        <v>17</v>
      </c>
      <c r="B124" s="52"/>
      <c r="C124" s="54" t="e">
        <f>SUBSTITUTE(LEFT(#REF!,3),".","")</f>
        <v>#REF!</v>
      </c>
      <c r="D124" s="58">
        <v>0</v>
      </c>
      <c r="E124" s="58"/>
      <c r="F124" s="58">
        <v>0</v>
      </c>
    </row>
    <row r="125" spans="1:6" ht="15" customHeight="1" hidden="1" outlineLevel="1">
      <c r="A125" s="53" t="s">
        <v>97</v>
      </c>
      <c r="B125" s="53"/>
      <c r="C125" s="81"/>
      <c r="D125" s="58">
        <v>0</v>
      </c>
      <c r="E125" s="58"/>
      <c r="F125" s="58">
        <v>0</v>
      </c>
    </row>
    <row r="126" spans="1:6" ht="15" customHeight="1" hidden="1" outlineLevel="1">
      <c r="A126" s="53" t="s">
        <v>76</v>
      </c>
      <c r="B126" s="53"/>
      <c r="C126" s="81"/>
      <c r="D126" s="58">
        <v>0</v>
      </c>
      <c r="E126" s="58"/>
      <c r="F126" s="58">
        <v>0</v>
      </c>
    </row>
    <row r="127" spans="1:6" ht="15" customHeight="1" hidden="1" outlineLevel="1">
      <c r="A127" s="53" t="s">
        <v>32</v>
      </c>
      <c r="B127" s="53"/>
      <c r="C127" s="54" t="e">
        <f>SUBSTITUTE(LEFT(#REF!,3),".","")</f>
        <v>#REF!</v>
      </c>
      <c r="D127" s="58">
        <v>0</v>
      </c>
      <c r="E127" s="58"/>
      <c r="F127" s="58">
        <v>0</v>
      </c>
    </row>
    <row r="128" spans="1:6" ht="15" customHeight="1" hidden="1" outlineLevel="1">
      <c r="A128" s="53" t="s">
        <v>98</v>
      </c>
      <c r="B128" s="53"/>
      <c r="C128" s="81"/>
      <c r="D128" s="58">
        <v>0</v>
      </c>
      <c r="E128" s="58"/>
      <c r="F128" s="58">
        <v>0</v>
      </c>
    </row>
    <row r="129" spans="1:6" ht="15" customHeight="1" hidden="1" outlineLevel="1">
      <c r="A129" s="53" t="s">
        <v>77</v>
      </c>
      <c r="B129" s="53"/>
      <c r="C129" s="81"/>
      <c r="D129" s="58">
        <v>0</v>
      </c>
      <c r="E129" s="58"/>
      <c r="F129" s="58">
        <v>0</v>
      </c>
    </row>
    <row r="130" spans="1:6" ht="3.75" customHeight="1" hidden="1" outlineLevel="1">
      <c r="A130" s="53"/>
      <c r="B130" s="53"/>
      <c r="C130" s="57"/>
      <c r="D130" s="60"/>
      <c r="E130" s="59"/>
      <c r="F130" s="60"/>
    </row>
    <row r="131" spans="1:6" ht="18.75" customHeight="1" hidden="1" outlineLevel="1">
      <c r="A131" s="62"/>
      <c r="B131" s="93"/>
      <c r="C131" s="81"/>
      <c r="D131" s="105">
        <f>SUM(D124:D129)</f>
        <v>0</v>
      </c>
      <c r="E131" s="58"/>
      <c r="F131" s="105">
        <f>SUM(F124:F129)</f>
        <v>0</v>
      </c>
    </row>
    <row r="132" spans="1:6" ht="18.75" customHeight="1" hidden="1" outlineLevel="1">
      <c r="A132" s="53" t="s">
        <v>99</v>
      </c>
      <c r="B132" s="53"/>
      <c r="C132" s="81"/>
      <c r="D132" s="58">
        <f>+D110+D121+D131</f>
        <v>9400353</v>
      </c>
      <c r="E132" s="58"/>
      <c r="F132" s="58" t="e">
        <f>+F110+F121+F131</f>
        <v>#VALUE!</v>
      </c>
    </row>
    <row r="133" spans="1:6" ht="18.75" customHeight="1" hidden="1" outlineLevel="1">
      <c r="A133" s="53" t="s">
        <v>100</v>
      </c>
      <c r="B133" s="53"/>
      <c r="C133" s="81"/>
      <c r="D133" s="58">
        <v>0</v>
      </c>
      <c r="E133" s="58"/>
      <c r="F133" s="58">
        <v>0</v>
      </c>
    </row>
    <row r="134" spans="1:6" ht="18.75" customHeight="1" hidden="1" outlineLevel="1">
      <c r="A134" s="53" t="s">
        <v>83</v>
      </c>
      <c r="B134" s="53"/>
      <c r="C134" s="81"/>
      <c r="D134" s="58">
        <v>0</v>
      </c>
      <c r="E134" s="58"/>
      <c r="F134" s="58">
        <v>0</v>
      </c>
    </row>
    <row r="135" spans="1:6" ht="3.75" customHeight="1" hidden="1" outlineLevel="1">
      <c r="A135" s="53"/>
      <c r="B135" s="53"/>
      <c r="C135" s="57"/>
      <c r="D135" s="60"/>
      <c r="E135" s="59"/>
      <c r="F135" s="60"/>
    </row>
    <row r="136" spans="1:6" ht="18.75" customHeight="1" hidden="1" outlineLevel="1" thickBot="1">
      <c r="A136" s="53" t="s">
        <v>101</v>
      </c>
      <c r="B136" s="53"/>
      <c r="C136" s="81"/>
      <c r="D136" s="64">
        <f>+D132+D133</f>
        <v>9400353</v>
      </c>
      <c r="E136" s="58"/>
      <c r="F136" s="64" t="e">
        <f>+F132+F133</f>
        <v>#VALUE!</v>
      </c>
    </row>
    <row r="137" spans="1:6" ht="14.25" hidden="1" outlineLevel="1" thickTop="1">
      <c r="A137" s="62"/>
      <c r="B137" s="135"/>
      <c r="C137" s="81"/>
      <c r="D137" s="130"/>
      <c r="E137" s="130"/>
      <c r="F137" s="136"/>
    </row>
    <row r="138" spans="1:6" ht="13.5" hidden="1" outlineLevel="1">
      <c r="A138" s="147" t="s">
        <v>108</v>
      </c>
      <c r="B138" s="147"/>
      <c r="C138" s="81"/>
      <c r="D138" s="130"/>
      <c r="E138" s="130"/>
      <c r="F138" s="136"/>
    </row>
    <row r="139" spans="1:6" ht="13.5" hidden="1" outlineLevel="1">
      <c r="A139" s="53" t="s">
        <v>107</v>
      </c>
      <c r="B139" s="53"/>
      <c r="C139" s="81"/>
      <c r="D139" s="108">
        <v>0</v>
      </c>
      <c r="E139" s="58"/>
      <c r="F139" s="108">
        <v>0</v>
      </c>
    </row>
    <row r="140" spans="1:6" ht="13.5" hidden="1" outlineLevel="1">
      <c r="A140" s="109" t="e">
        <f>IF(ROUND(D136-D43,0)=0,"","SJÓÐSTREYMI STEMMIR EKKI, ÞAÐ MUNAR "&amp;D136-D120&amp;" KRÓNUM")&amp;IF(ROUND(F136-F120,0)=0,""," SJÓÐSTREYMI FYRRA ÁRS STEMMIR EKKI, ÞAÐ MUNAR "&amp;D136-F120&amp;" KRÓNUM")</f>
        <v>#VALUE!</v>
      </c>
      <c r="D140" s="137"/>
      <c r="E140" s="137"/>
      <c r="F140" s="137"/>
    </row>
    <row r="141" ht="13.5" hidden="1" outlineLevel="1"/>
    <row r="142" ht="13.5" collapsed="1"/>
    <row r="143" spans="2:6" ht="13.5">
      <c r="B143" s="138"/>
      <c r="C143" s="54"/>
      <c r="D143" s="139"/>
      <c r="E143" s="140"/>
      <c r="F143" s="140"/>
    </row>
  </sheetData>
  <sheetProtection/>
  <mergeCells count="22">
    <mergeCell ref="A1:F1"/>
    <mergeCell ref="A27:F27"/>
    <mergeCell ref="A28:F28"/>
    <mergeCell ref="A36:B36"/>
    <mergeCell ref="A29:F29"/>
    <mergeCell ref="A86:B86"/>
    <mergeCell ref="A138:B138"/>
    <mergeCell ref="A62:F62"/>
    <mergeCell ref="A89:F89"/>
    <mergeCell ref="A73:B73"/>
    <mergeCell ref="A70:B70"/>
    <mergeCell ref="A82:B82"/>
    <mergeCell ref="A80:B80"/>
    <mergeCell ref="A76:B76"/>
    <mergeCell ref="A71:B71"/>
    <mergeCell ref="A41:B41"/>
    <mergeCell ref="A43:B43"/>
    <mergeCell ref="A85:B85"/>
    <mergeCell ref="A42:B42"/>
    <mergeCell ref="A60:B60"/>
    <mergeCell ref="A81:B81"/>
    <mergeCell ref="A69:B69"/>
  </mergeCells>
  <printOptions/>
  <pageMargins left="0.5905511811023623" right="0.5905511811023623" top="0.6299212598425197" bottom="0.6299212598425197" header="0.2362204724409449" footer="0.35433070866141736"/>
  <pageSetup firstPageNumber="4" useFirstPageNumber="1" orientation="portrait" paperSize="9" r:id="rId1"/>
  <headerFooter alignWithMargins="0">
    <oddFooter>&amp;L&amp;"Garamond,Regular"&amp;8Ársreikningur "Fyrirtækis" 2006&amp;R&amp;"Garamond,Regular"&amp;P</oddFooter>
  </headerFooter>
  <rowBreaks count="3" manualBreakCount="3">
    <brk id="28" max="5" man="1"/>
    <brk id="61" max="5" man="1"/>
    <brk id="8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30"/>
  <sheetViews>
    <sheetView showGridLines="0" zoomScalePageLayoutView="0" workbookViewId="0" topLeftCell="A1">
      <selection activeCell="K13" sqref="K13"/>
    </sheetView>
  </sheetViews>
  <sheetFormatPr defaultColWidth="10.625" defaultRowHeight="13.5" customHeight="1" outlineLevelCol="1"/>
  <cols>
    <col min="1" max="1" width="2.375" style="24" customWidth="1"/>
    <col min="2" max="2" width="53.375" style="24" customWidth="1"/>
    <col min="3" max="3" width="3.875" style="24" customWidth="1"/>
    <col min="4" max="4" width="17.625" style="24" customWidth="1"/>
    <col min="5" max="5" width="3.375" style="24" hidden="1" customWidth="1" outlineLevel="1"/>
    <col min="6" max="6" width="17.625" style="24" hidden="1" customWidth="1" outlineLevel="1"/>
    <col min="7" max="7" width="10.625" style="2" customWidth="1" collapsed="1"/>
    <col min="8" max="8" width="10.625" style="2" customWidth="1"/>
    <col min="9" max="9" width="9.375" style="2" customWidth="1"/>
    <col min="10" max="16384" width="10.625" style="2" customWidth="1"/>
  </cols>
  <sheetData>
    <row r="1" spans="1:6" s="21" customFormat="1" ht="21" customHeight="1">
      <c r="A1" s="18" t="s">
        <v>33</v>
      </c>
      <c r="B1" s="19"/>
      <c r="C1" s="20"/>
      <c r="D1" s="20"/>
      <c r="E1" s="20"/>
      <c r="F1" s="20"/>
    </row>
    <row r="2" spans="1:6" ht="9" customHeight="1">
      <c r="A2" s="22"/>
      <c r="B2" s="22"/>
      <c r="C2" s="22"/>
      <c r="D2" s="22"/>
      <c r="E2" s="22"/>
      <c r="F2" s="22"/>
    </row>
    <row r="3" spans="1:6" ht="15" customHeight="1">
      <c r="A3" s="23"/>
      <c r="B3" s="23"/>
      <c r="C3" s="23"/>
      <c r="D3" s="23"/>
      <c r="E3" s="23"/>
      <c r="F3" s="23"/>
    </row>
    <row r="4" spans="2:6" ht="15" customHeight="1">
      <c r="B4" s="23"/>
      <c r="C4" s="23"/>
      <c r="D4" s="25">
        <f>ar0</f>
        <v>2006</v>
      </c>
      <c r="E4" s="25"/>
      <c r="F4" s="25">
        <f>ar_1</f>
        <v>2005</v>
      </c>
    </row>
    <row r="5" spans="1:6" ht="15" customHeight="1">
      <c r="A5" s="26" t="s">
        <v>2</v>
      </c>
      <c r="B5" s="23"/>
      <c r="C5" s="23"/>
      <c r="D5" s="2"/>
      <c r="E5" s="2"/>
      <c r="F5" s="2"/>
    </row>
    <row r="6" spans="1:6" ht="12.75" customHeight="1">
      <c r="A6" s="27"/>
      <c r="B6" s="27" t="s">
        <v>0</v>
      </c>
      <c r="D6" s="28"/>
      <c r="E6" s="28"/>
      <c r="F6" s="28"/>
    </row>
    <row r="7" spans="1:6" ht="12.75" customHeight="1">
      <c r="A7" s="29" t="s">
        <v>303</v>
      </c>
      <c r="B7" s="29"/>
      <c r="D7" s="30">
        <f>-Aðalbók!I2-Aðalbók!I3</f>
        <v>87149979</v>
      </c>
      <c r="E7" s="31"/>
      <c r="F7" s="30">
        <v>0</v>
      </c>
    </row>
    <row r="8" spans="1:6" ht="12.75" customHeight="1">
      <c r="A8" s="29" t="s">
        <v>306</v>
      </c>
      <c r="B8" s="29"/>
      <c r="D8" s="30">
        <f>-Aðalbók!I5</f>
        <v>3773915</v>
      </c>
      <c r="E8" s="31"/>
      <c r="F8" s="30">
        <v>0</v>
      </c>
    </row>
    <row r="9" spans="1:6" ht="12.75" customHeight="1">
      <c r="A9" s="29" t="s">
        <v>286</v>
      </c>
      <c r="B9" s="29"/>
      <c r="D9" s="30">
        <f>-Aðalbók!I4</f>
        <v>126116</v>
      </c>
      <c r="E9" s="31"/>
      <c r="F9" s="30">
        <v>0</v>
      </c>
    </row>
    <row r="10" spans="1:6" ht="15" customHeight="1" thickBot="1">
      <c r="A10" s="29"/>
      <c r="B10" s="29"/>
      <c r="D10" s="32">
        <f>SUM(D7:D9)</f>
        <v>91050010</v>
      </c>
      <c r="E10" s="33"/>
      <c r="F10" s="32">
        <f>SUM(F7:F9)</f>
        <v>0</v>
      </c>
    </row>
    <row r="11" spans="1:6" ht="12.75" customHeight="1" thickTop="1">
      <c r="A11" s="29"/>
      <c r="B11" s="29"/>
      <c r="D11" s="33"/>
      <c r="E11" s="33"/>
      <c r="F11" s="33"/>
    </row>
    <row r="12" spans="1:6" ht="15" customHeight="1">
      <c r="A12" s="26" t="s">
        <v>3</v>
      </c>
      <c r="B12" s="26"/>
      <c r="C12" s="34"/>
      <c r="D12" s="35"/>
      <c r="E12" s="35"/>
      <c r="F12" s="35"/>
    </row>
    <row r="13" spans="1:6" ht="9" customHeight="1">
      <c r="A13" s="29"/>
      <c r="B13" s="29"/>
      <c r="D13" s="31"/>
      <c r="E13" s="31"/>
      <c r="F13" s="31"/>
    </row>
    <row r="14" spans="1:6" ht="12.75" customHeight="1">
      <c r="A14" s="29" t="s">
        <v>91</v>
      </c>
      <c r="B14" s="29"/>
      <c r="D14" s="30"/>
      <c r="E14" s="31"/>
      <c r="F14" s="30">
        <v>0</v>
      </c>
    </row>
    <row r="15" spans="1:6" ht="12.75" customHeight="1">
      <c r="A15" s="29" t="s">
        <v>92</v>
      </c>
      <c r="B15" s="29"/>
      <c r="D15" s="30">
        <f>+Aðalbók!I6+Aðalbók!I7</f>
        <v>26989782</v>
      </c>
      <c r="E15" s="31"/>
      <c r="F15" s="30">
        <v>0</v>
      </c>
    </row>
    <row r="16" spans="1:6" ht="12.75" customHeight="1">
      <c r="A16" s="29" t="s">
        <v>41</v>
      </c>
      <c r="B16" s="29"/>
      <c r="D16" s="30">
        <f>+Aðalbók!I8</f>
        <v>579948</v>
      </c>
      <c r="E16" s="31"/>
      <c r="F16" s="30">
        <v>0</v>
      </c>
    </row>
    <row r="17" spans="1:6" ht="12.75" customHeight="1">
      <c r="A17" s="29" t="s">
        <v>42</v>
      </c>
      <c r="B17" s="29"/>
      <c r="D17" s="30">
        <f>+Aðalbók!I59</f>
        <v>4684499</v>
      </c>
      <c r="E17" s="31"/>
      <c r="F17" s="30">
        <v>0</v>
      </c>
    </row>
    <row r="18" spans="1:6" ht="12.75" customHeight="1">
      <c r="A18" s="29" t="s">
        <v>43</v>
      </c>
      <c r="B18" s="29"/>
      <c r="D18" s="30">
        <f>+Aðalbók!I9</f>
        <v>1746010</v>
      </c>
      <c r="E18" s="31"/>
      <c r="F18" s="30">
        <v>0</v>
      </c>
    </row>
    <row r="19" spans="1:6" ht="12.75" customHeight="1">
      <c r="A19" s="29" t="s">
        <v>44</v>
      </c>
      <c r="B19" s="29"/>
      <c r="D19" s="30">
        <f>+Aðalbók!I10+Aðalbók!I11</f>
        <v>2229788</v>
      </c>
      <c r="E19" s="31"/>
      <c r="F19" s="30">
        <v>0</v>
      </c>
    </row>
    <row r="20" spans="1:6" ht="12.75" customHeight="1">
      <c r="A20" s="29" t="s">
        <v>45</v>
      </c>
      <c r="B20" s="29"/>
      <c r="D20" s="30">
        <f>+Aðalbók!I12</f>
        <v>36500</v>
      </c>
      <c r="E20" s="31"/>
      <c r="F20" s="30">
        <v>0</v>
      </c>
    </row>
    <row r="21" spans="1:6" ht="12.75" customHeight="1">
      <c r="A21" s="29" t="s">
        <v>46</v>
      </c>
      <c r="B21" s="29"/>
      <c r="D21" s="30">
        <f>+Aðalbók!I16+Aðalbók!I15</f>
        <v>306966</v>
      </c>
      <c r="E21" s="31"/>
      <c r="F21" s="30">
        <v>0</v>
      </c>
    </row>
    <row r="22" spans="1:6" ht="15" customHeight="1" thickBot="1">
      <c r="A22" s="29"/>
      <c r="B22" s="29"/>
      <c r="D22" s="32">
        <f>SUM(D14:D21)</f>
        <v>36573493</v>
      </c>
      <c r="E22" s="33"/>
      <c r="F22" s="32">
        <f>SUM(F14:F21)</f>
        <v>0</v>
      </c>
    </row>
    <row r="23" spans="1:6" ht="12.75" customHeight="1" thickTop="1">
      <c r="A23" s="29"/>
      <c r="B23" s="29"/>
      <c r="D23" s="33"/>
      <c r="E23" s="33"/>
      <c r="F23" s="33"/>
    </row>
    <row r="24" spans="1:6" ht="12.75" customHeight="1">
      <c r="A24" s="29"/>
      <c r="B24" s="29"/>
      <c r="D24" s="33"/>
      <c r="E24" s="33"/>
      <c r="F24" s="33"/>
    </row>
    <row r="25" spans="1:6" ht="15" customHeight="1">
      <c r="A25" s="26" t="s">
        <v>26</v>
      </c>
      <c r="B25" s="26"/>
      <c r="C25" s="34"/>
      <c r="D25" s="35"/>
      <c r="E25" s="35"/>
      <c r="F25" s="35"/>
    </row>
    <row r="26" spans="1:6" ht="9" customHeight="1">
      <c r="A26" s="29"/>
      <c r="B26" s="29"/>
      <c r="D26" s="31"/>
      <c r="E26" s="31"/>
      <c r="F26" s="31"/>
    </row>
    <row r="27" spans="1:6" ht="12.75" customHeight="1">
      <c r="A27" s="29" t="s">
        <v>47</v>
      </c>
      <c r="B27" s="29"/>
      <c r="D27" s="30">
        <f>+Aðalbók!I13</f>
        <v>63780</v>
      </c>
      <c r="E27" s="31"/>
      <c r="F27" s="30">
        <v>0</v>
      </c>
    </row>
    <row r="28" spans="1:6" ht="12.75" customHeight="1">
      <c r="A28" s="29" t="s">
        <v>48</v>
      </c>
      <c r="B28" s="29"/>
      <c r="D28" s="30">
        <f>+Aðalbók!I14</f>
        <v>108805</v>
      </c>
      <c r="E28" s="31"/>
      <c r="F28" s="30">
        <v>0</v>
      </c>
    </row>
    <row r="29" spans="1:6" ht="12.75" customHeight="1">
      <c r="A29" s="29" t="s">
        <v>49</v>
      </c>
      <c r="B29" s="29"/>
      <c r="D29" s="30">
        <f>+Aðalbók!I54</f>
        <v>270278</v>
      </c>
      <c r="E29" s="31"/>
      <c r="F29" s="30">
        <v>0</v>
      </c>
    </row>
    <row r="30" spans="1:6" ht="12.75" customHeight="1">
      <c r="A30" s="29" t="s">
        <v>50</v>
      </c>
      <c r="B30" s="29"/>
      <c r="D30" s="30">
        <f>+Aðalbók!I46+Aðalbók!I47+Aðalbók!I48</f>
        <v>740202</v>
      </c>
      <c r="E30" s="31"/>
      <c r="F30" s="30">
        <v>0</v>
      </c>
    </row>
    <row r="31" spans="1:6" ht="12.75" customHeight="1">
      <c r="A31" s="29" t="s">
        <v>51</v>
      </c>
      <c r="B31" s="29"/>
      <c r="D31" s="30">
        <f>+Aðalbók!I49+Aðalbók!I50</f>
        <v>40448</v>
      </c>
      <c r="E31" s="31"/>
      <c r="F31" s="30">
        <v>0</v>
      </c>
    </row>
    <row r="32" spans="1:6" ht="12.75" customHeight="1">
      <c r="A32" s="29" t="s">
        <v>52</v>
      </c>
      <c r="B32" s="29"/>
      <c r="D32" s="30">
        <f>+Aðalbók!I31+Aðalbók!I32+Aðalbók!I53</f>
        <v>258114</v>
      </c>
      <c r="E32" s="31"/>
      <c r="F32" s="30">
        <v>0</v>
      </c>
    </row>
    <row r="33" spans="1:6" ht="12.75" customHeight="1">
      <c r="A33" s="29" t="s">
        <v>53</v>
      </c>
      <c r="B33" s="29"/>
      <c r="D33" s="30">
        <f>+Aðalbók!I51+Aðalbók!I52+Aðalbók!I55</f>
        <v>77723</v>
      </c>
      <c r="E33" s="31"/>
      <c r="F33" s="30">
        <v>0</v>
      </c>
    </row>
    <row r="34" spans="1:6" ht="12.75" customHeight="1">
      <c r="A34" s="29" t="s">
        <v>54</v>
      </c>
      <c r="B34" s="29"/>
      <c r="D34" s="30">
        <f>+Aðalbók!I56</f>
        <v>109400</v>
      </c>
      <c r="E34" s="31"/>
      <c r="F34" s="30">
        <v>0</v>
      </c>
    </row>
    <row r="35" spans="1:6" ht="12.75" customHeight="1">
      <c r="A35" s="29" t="s">
        <v>55</v>
      </c>
      <c r="B35" s="29"/>
      <c r="D35" s="30">
        <f>+Aðalbók!I57</f>
        <v>2828</v>
      </c>
      <c r="E35" s="31"/>
      <c r="F35" s="30">
        <v>0</v>
      </c>
    </row>
    <row r="36" spans="1:6" ht="12.75" customHeight="1">
      <c r="A36" s="29" t="s">
        <v>58</v>
      </c>
      <c r="B36" s="29"/>
      <c r="D36" s="30">
        <f>+Aðalbók!I33+Aðalbók!I34+Aðalbók!I35+Aðalbók!I36+Aðalbók!I37</f>
        <v>857318</v>
      </c>
      <c r="E36" s="31"/>
      <c r="F36" s="30">
        <v>0</v>
      </c>
    </row>
    <row r="37" spans="1:6" ht="12.75" customHeight="1">
      <c r="A37" s="29" t="s">
        <v>59</v>
      </c>
      <c r="B37" s="29"/>
      <c r="D37" s="30">
        <f>+Aðalbók!I60+Aðalbók!I61+Aðalbók!I62</f>
        <v>263128</v>
      </c>
      <c r="E37" s="31"/>
      <c r="F37" s="30">
        <v>0</v>
      </c>
    </row>
    <row r="38" spans="1:6" ht="12.75" customHeight="1">
      <c r="A38" s="29" t="s">
        <v>60</v>
      </c>
      <c r="B38" s="29"/>
      <c r="D38" s="30">
        <f>+Aðalbók!I65+Aðalbók!I66</f>
        <v>36299</v>
      </c>
      <c r="E38" s="31"/>
      <c r="F38" s="30">
        <v>0</v>
      </c>
    </row>
    <row r="39" spans="1:6" ht="12.75" customHeight="1">
      <c r="A39" s="29" t="s">
        <v>61</v>
      </c>
      <c r="B39" s="29"/>
      <c r="D39" s="36">
        <f>+Aðalbók!I67+Aðalbók!I68</f>
        <v>29300</v>
      </c>
      <c r="E39" s="31"/>
      <c r="F39" s="36">
        <v>0</v>
      </c>
    </row>
    <row r="40" spans="1:6" ht="15" customHeight="1" thickBot="1">
      <c r="A40" s="29"/>
      <c r="B40" s="29"/>
      <c r="D40" s="32">
        <f>SUM(D26:D39)</f>
        <v>2857623</v>
      </c>
      <c r="E40" s="33"/>
      <c r="F40" s="32">
        <f>SUM(F26:F39)</f>
        <v>0</v>
      </c>
    </row>
    <row r="41" spans="1:6" ht="12.75" customHeight="1" thickTop="1">
      <c r="A41" s="29"/>
      <c r="B41" s="29"/>
      <c r="D41" s="33"/>
      <c r="E41" s="33"/>
      <c r="F41" s="33"/>
    </row>
    <row r="42" spans="1:6" ht="15" customHeight="1">
      <c r="A42" s="26" t="s">
        <v>4</v>
      </c>
      <c r="B42" s="26"/>
      <c r="C42" s="34"/>
      <c r="D42" s="35"/>
      <c r="E42" s="35"/>
      <c r="F42" s="35"/>
    </row>
    <row r="43" spans="1:6" ht="9" customHeight="1">
      <c r="A43" s="29"/>
      <c r="B43" s="29"/>
      <c r="D43" s="31"/>
      <c r="E43" s="31"/>
      <c r="F43" s="31"/>
    </row>
    <row r="44" spans="1:6" ht="12.75" customHeight="1">
      <c r="A44" s="29" t="s">
        <v>56</v>
      </c>
      <c r="B44" s="29"/>
      <c r="D44" s="30">
        <f>+Aðalbók!I17+Aðalbók!I18+Aðalbók!I19</f>
        <v>36899619</v>
      </c>
      <c r="E44" s="31"/>
      <c r="F44" s="30">
        <v>0</v>
      </c>
    </row>
    <row r="45" spans="1:6" ht="12.75" customHeight="1">
      <c r="A45" s="29" t="s">
        <v>62</v>
      </c>
      <c r="B45" s="29"/>
      <c r="D45" s="30">
        <f>+Aðalbók!I25</f>
        <v>1353600</v>
      </c>
      <c r="E45" s="31"/>
      <c r="F45" s="30">
        <v>0</v>
      </c>
    </row>
    <row r="46" spans="1:6" ht="12.75" customHeight="1">
      <c r="A46" s="29" t="s">
        <v>63</v>
      </c>
      <c r="B46" s="29"/>
      <c r="D46" s="30">
        <f>+Aðalbók!I24</f>
        <v>185315</v>
      </c>
      <c r="E46" s="31"/>
      <c r="F46" s="30">
        <v>0</v>
      </c>
    </row>
    <row r="47" spans="1:6" ht="12.75" customHeight="1">
      <c r="A47" s="29" t="s">
        <v>64</v>
      </c>
      <c r="B47" s="29"/>
      <c r="D47" s="30">
        <f>+Aðalbók!I27</f>
        <v>17816</v>
      </c>
      <c r="E47" s="31"/>
      <c r="F47" s="30">
        <v>0</v>
      </c>
    </row>
    <row r="48" spans="1:6" ht="12.75" customHeight="1">
      <c r="A48" s="29" t="s">
        <v>65</v>
      </c>
      <c r="B48" s="29"/>
      <c r="D48" s="30">
        <f>+Aðalbók!I28</f>
        <v>10121</v>
      </c>
      <c r="E48" s="31"/>
      <c r="F48" s="30">
        <v>0</v>
      </c>
    </row>
    <row r="49" spans="1:6" ht="12.75" customHeight="1">
      <c r="A49" s="29" t="s">
        <v>66</v>
      </c>
      <c r="B49" s="29"/>
      <c r="D49" s="30">
        <f>+Aðalbók!I26</f>
        <v>74589</v>
      </c>
      <c r="E49" s="31"/>
      <c r="F49" s="30">
        <v>0</v>
      </c>
    </row>
    <row r="50" spans="1:6" ht="12.75" customHeight="1">
      <c r="A50" s="29" t="s">
        <v>67</v>
      </c>
      <c r="B50" s="29"/>
      <c r="D50" s="30">
        <f>+Aðalbók!I38+Aðalbók!I39+Aðalbók!I40</f>
        <v>22418</v>
      </c>
      <c r="E50" s="31"/>
      <c r="F50" s="30">
        <v>0</v>
      </c>
    </row>
    <row r="51" spans="1:6" ht="12.75" customHeight="1">
      <c r="A51" s="29" t="s">
        <v>68</v>
      </c>
      <c r="B51" s="29"/>
      <c r="D51" s="30">
        <f>+Aðalbók!I42+Aðalbók!I43+Aðalbók!I44+Aðalbók!I45</f>
        <v>475309</v>
      </c>
      <c r="E51" s="31"/>
      <c r="F51" s="30">
        <v>0</v>
      </c>
    </row>
    <row r="52" spans="1:6" ht="12.75" customHeight="1">
      <c r="A52" s="29" t="s">
        <v>93</v>
      </c>
      <c r="B52" s="29"/>
      <c r="D52" s="30">
        <f>+Aðalbók!I41</f>
        <v>532487</v>
      </c>
      <c r="E52" s="31"/>
      <c r="F52" s="30">
        <v>0</v>
      </c>
    </row>
    <row r="53" spans="1:6" ht="12.75" customHeight="1">
      <c r="A53" s="29" t="s">
        <v>69</v>
      </c>
      <c r="B53" s="29"/>
      <c r="D53" s="30">
        <f>+Aðalbók!I29+Aðalbók!I30</f>
        <v>233889</v>
      </c>
      <c r="E53" s="31"/>
      <c r="F53" s="30">
        <v>0</v>
      </c>
    </row>
    <row r="54" spans="1:6" ht="12.75" customHeight="1">
      <c r="A54" s="29" t="s">
        <v>70</v>
      </c>
      <c r="B54" s="29"/>
      <c r="D54" s="30">
        <f>+Aðalbók!I63+Aðalbók!I64</f>
        <v>439762</v>
      </c>
      <c r="E54" s="31"/>
      <c r="F54" s="30">
        <v>0</v>
      </c>
    </row>
    <row r="55" spans="1:6" ht="12.75" customHeight="1">
      <c r="A55" s="29" t="s">
        <v>71</v>
      </c>
      <c r="B55" s="29"/>
      <c r="D55" s="30">
        <f>+Aðalbók!I20+Aðalbók!I21+Aðalbók!I58</f>
        <v>1607497</v>
      </c>
      <c r="E55" s="31"/>
      <c r="F55" s="30">
        <v>0</v>
      </c>
    </row>
    <row r="56" spans="1:6" ht="12.75" customHeight="1">
      <c r="A56" s="29" t="s">
        <v>72</v>
      </c>
      <c r="B56" s="29"/>
      <c r="D56" s="36">
        <f>+Aðalbók!I22+Aðalbók!I23</f>
        <v>366119</v>
      </c>
      <c r="E56" s="33"/>
      <c r="F56" s="36">
        <v>0</v>
      </c>
    </row>
    <row r="57" spans="1:6" ht="15" customHeight="1" thickBot="1">
      <c r="A57" s="29"/>
      <c r="B57" s="29"/>
      <c r="D57" s="32">
        <f>SUM(D43:D56)</f>
        <v>42218541</v>
      </c>
      <c r="E57" s="33"/>
      <c r="F57" s="32">
        <f>SUM(F43:F56)</f>
        <v>0</v>
      </c>
    </row>
    <row r="58" spans="1:6" ht="12.75" customHeight="1" thickTop="1">
      <c r="A58" s="29"/>
      <c r="B58" s="29"/>
      <c r="D58" s="33"/>
      <c r="E58" s="33"/>
      <c r="F58" s="33"/>
    </row>
    <row r="59" spans="1:6" ht="13.5" customHeight="1">
      <c r="A59" s="29"/>
      <c r="B59" s="29"/>
      <c r="D59" s="37"/>
      <c r="E59" s="37"/>
      <c r="F59" s="37"/>
    </row>
    <row r="60" spans="4:6" ht="13.5" customHeight="1">
      <c r="D60" s="38"/>
      <c r="E60" s="38"/>
      <c r="F60" s="38"/>
    </row>
    <row r="61" spans="4:6" ht="13.5" customHeight="1">
      <c r="D61" s="38"/>
      <c r="E61" s="38"/>
      <c r="F61" s="38"/>
    </row>
    <row r="62" spans="4:6" ht="13.5" customHeight="1">
      <c r="D62" s="38"/>
      <c r="E62" s="38"/>
      <c r="F62" s="38"/>
    </row>
    <row r="63" spans="4:6" ht="13.5" customHeight="1">
      <c r="D63" s="38"/>
      <c r="E63" s="38"/>
      <c r="F63" s="38"/>
    </row>
    <row r="64" spans="1:6" ht="13.5" customHeight="1">
      <c r="A64" s="39"/>
      <c r="D64" s="38"/>
      <c r="E64" s="38"/>
      <c r="F64" s="38"/>
    </row>
    <row r="65" spans="1:6" ht="13.5" customHeight="1">
      <c r="A65" s="39"/>
      <c r="D65" s="38"/>
      <c r="E65" s="38"/>
      <c r="F65" s="38"/>
    </row>
    <row r="66" spans="1:6" ht="13.5" customHeight="1">
      <c r="A66" s="39"/>
      <c r="B66" s="39"/>
      <c r="C66" s="39"/>
      <c r="D66" s="31"/>
      <c r="E66" s="31"/>
      <c r="F66" s="31"/>
    </row>
    <row r="67" spans="1:6" ht="13.5" customHeight="1">
      <c r="A67" s="39"/>
      <c r="D67" s="31"/>
      <c r="E67" s="31"/>
      <c r="F67" s="31"/>
    </row>
    <row r="68" spans="1:6" ht="13.5" customHeight="1">
      <c r="A68" s="39"/>
      <c r="D68" s="31"/>
      <c r="E68" s="31"/>
      <c r="F68" s="31"/>
    </row>
    <row r="69" spans="1:6" ht="13.5" customHeight="1">
      <c r="A69" s="39"/>
      <c r="D69" s="31"/>
      <c r="E69" s="31"/>
      <c r="F69" s="31"/>
    </row>
    <row r="70" spans="1:6" ht="13.5" customHeight="1">
      <c r="A70" s="39"/>
      <c r="D70" s="31"/>
      <c r="E70" s="31"/>
      <c r="F70" s="31"/>
    </row>
    <row r="71" spans="4:6" ht="13.5" customHeight="1">
      <c r="D71" s="31"/>
      <c r="E71" s="31"/>
      <c r="F71" s="31"/>
    </row>
    <row r="72" spans="4:6" ht="13.5" customHeight="1">
      <c r="D72" s="31"/>
      <c r="E72" s="31"/>
      <c r="F72" s="31"/>
    </row>
    <row r="73" spans="4:6" ht="13.5" customHeight="1">
      <c r="D73" s="38"/>
      <c r="E73" s="38"/>
      <c r="F73" s="38"/>
    </row>
    <row r="74" spans="1:6" ht="13.5" customHeight="1">
      <c r="A74" s="39"/>
      <c r="D74" s="38"/>
      <c r="E74" s="38"/>
      <c r="F74" s="38"/>
    </row>
    <row r="75" spans="1:6" ht="13.5" customHeight="1">
      <c r="A75" s="39"/>
      <c r="D75" s="38"/>
      <c r="E75" s="38"/>
      <c r="F75" s="38"/>
    </row>
    <row r="76" spans="4:6" ht="13.5" customHeight="1">
      <c r="D76" s="38"/>
      <c r="E76" s="38"/>
      <c r="F76" s="38"/>
    </row>
    <row r="77" spans="1:6" ht="13.5" customHeight="1">
      <c r="A77" s="39"/>
      <c r="D77" s="38"/>
      <c r="E77" s="38"/>
      <c r="F77" s="38"/>
    </row>
    <row r="78" spans="4:6" ht="13.5" customHeight="1">
      <c r="D78" s="38"/>
      <c r="E78" s="38"/>
      <c r="F78" s="38"/>
    </row>
    <row r="79" spans="4:6" ht="13.5" customHeight="1">
      <c r="D79" s="38"/>
      <c r="E79" s="38"/>
      <c r="F79" s="38"/>
    </row>
    <row r="80" spans="4:6" ht="13.5" customHeight="1">
      <c r="D80" s="38"/>
      <c r="E80" s="38"/>
      <c r="F80" s="38"/>
    </row>
    <row r="81" spans="4:6" ht="13.5" customHeight="1">
      <c r="D81" s="38"/>
      <c r="E81" s="38"/>
      <c r="F81" s="38"/>
    </row>
    <row r="82" spans="4:6" ht="13.5" customHeight="1">
      <c r="D82" s="38"/>
      <c r="E82" s="38"/>
      <c r="F82" s="38"/>
    </row>
    <row r="83" spans="4:6" ht="13.5" customHeight="1">
      <c r="D83" s="38"/>
      <c r="E83" s="38"/>
      <c r="F83" s="38"/>
    </row>
    <row r="84" spans="4:6" ht="13.5" customHeight="1">
      <c r="D84" s="38"/>
      <c r="E84" s="38"/>
      <c r="F84" s="38"/>
    </row>
    <row r="85" spans="4:6" ht="13.5" customHeight="1">
      <c r="D85" s="38"/>
      <c r="E85" s="38"/>
      <c r="F85" s="38"/>
    </row>
    <row r="86" spans="4:6" ht="13.5" customHeight="1">
      <c r="D86" s="38"/>
      <c r="E86" s="38"/>
      <c r="F86" s="38"/>
    </row>
    <row r="87" spans="4:6" ht="13.5" customHeight="1">
      <c r="D87" s="38"/>
      <c r="E87" s="38"/>
      <c r="F87" s="38"/>
    </row>
    <row r="88" spans="4:6" ht="13.5" customHeight="1">
      <c r="D88" s="38"/>
      <c r="E88" s="38"/>
      <c r="F88" s="38"/>
    </row>
    <row r="89" spans="4:6" ht="13.5" customHeight="1">
      <c r="D89" s="38"/>
      <c r="E89" s="38"/>
      <c r="F89" s="38"/>
    </row>
    <row r="90" spans="4:6" ht="13.5" customHeight="1">
      <c r="D90" s="38"/>
      <c r="E90" s="38"/>
      <c r="F90" s="38"/>
    </row>
    <row r="91" spans="4:6" ht="13.5" customHeight="1">
      <c r="D91" s="38"/>
      <c r="E91" s="38"/>
      <c r="F91" s="38"/>
    </row>
    <row r="92" spans="4:6" ht="13.5" customHeight="1">
      <c r="D92" s="38"/>
      <c r="E92" s="38"/>
      <c r="F92" s="38"/>
    </row>
    <row r="93" spans="4:6" ht="13.5" customHeight="1">
      <c r="D93" s="38"/>
      <c r="E93" s="38"/>
      <c r="F93" s="38"/>
    </row>
    <row r="94" spans="4:6" ht="13.5" customHeight="1">
      <c r="D94" s="38"/>
      <c r="E94" s="38"/>
      <c r="F94" s="38"/>
    </row>
    <row r="95" spans="4:6" ht="13.5" customHeight="1">
      <c r="D95" s="38"/>
      <c r="E95" s="38"/>
      <c r="F95" s="38"/>
    </row>
    <row r="96" spans="4:6" ht="13.5" customHeight="1">
      <c r="D96" s="38"/>
      <c r="E96" s="38"/>
      <c r="F96" s="38"/>
    </row>
    <row r="97" spans="4:6" ht="13.5" customHeight="1">
      <c r="D97" s="38"/>
      <c r="E97" s="38"/>
      <c r="F97" s="38"/>
    </row>
    <row r="98" spans="4:6" ht="13.5" customHeight="1">
      <c r="D98" s="38"/>
      <c r="E98" s="38"/>
      <c r="F98" s="38"/>
    </row>
    <row r="99" spans="4:6" ht="13.5" customHeight="1">
      <c r="D99" s="38"/>
      <c r="E99" s="38"/>
      <c r="F99" s="38"/>
    </row>
    <row r="100" spans="4:6" ht="13.5" customHeight="1">
      <c r="D100" s="38"/>
      <c r="E100" s="38"/>
      <c r="F100" s="38"/>
    </row>
    <row r="101" spans="4:6" ht="13.5" customHeight="1">
      <c r="D101" s="38"/>
      <c r="E101" s="38"/>
      <c r="F101" s="38"/>
    </row>
    <row r="102" spans="4:6" ht="13.5" customHeight="1">
      <c r="D102" s="38"/>
      <c r="E102" s="38"/>
      <c r="F102" s="38"/>
    </row>
    <row r="103" spans="4:6" ht="13.5" customHeight="1">
      <c r="D103" s="38"/>
      <c r="E103" s="38"/>
      <c r="F103" s="38"/>
    </row>
    <row r="104" spans="4:6" ht="13.5" customHeight="1">
      <c r="D104" s="38"/>
      <c r="E104" s="38"/>
      <c r="F104" s="38"/>
    </row>
    <row r="105" spans="4:6" ht="13.5" customHeight="1">
      <c r="D105" s="38"/>
      <c r="E105" s="38"/>
      <c r="F105" s="38"/>
    </row>
    <row r="106" spans="4:6" ht="13.5" customHeight="1">
      <c r="D106" s="38"/>
      <c r="E106" s="38"/>
      <c r="F106" s="38"/>
    </row>
    <row r="107" spans="4:6" ht="13.5" customHeight="1">
      <c r="D107" s="38"/>
      <c r="E107" s="38"/>
      <c r="F107" s="38"/>
    </row>
    <row r="108" spans="4:6" ht="13.5" customHeight="1">
      <c r="D108" s="38"/>
      <c r="E108" s="38"/>
      <c r="F108" s="38"/>
    </row>
    <row r="109" spans="4:6" ht="13.5" customHeight="1">
      <c r="D109" s="38"/>
      <c r="E109" s="38"/>
      <c r="F109" s="38"/>
    </row>
    <row r="110" spans="4:6" ht="13.5" customHeight="1">
      <c r="D110" s="38"/>
      <c r="E110" s="38"/>
      <c r="F110" s="38"/>
    </row>
    <row r="111" spans="4:6" ht="13.5" customHeight="1">
      <c r="D111" s="38"/>
      <c r="E111" s="38"/>
      <c r="F111" s="38"/>
    </row>
    <row r="112" spans="4:6" ht="13.5" customHeight="1">
      <c r="D112" s="38"/>
      <c r="E112" s="38"/>
      <c r="F112" s="38"/>
    </row>
    <row r="113" spans="4:6" ht="13.5" customHeight="1">
      <c r="D113" s="38"/>
      <c r="E113" s="38"/>
      <c r="F113" s="38"/>
    </row>
    <row r="114" spans="4:6" ht="13.5" customHeight="1">
      <c r="D114" s="38"/>
      <c r="E114" s="38"/>
      <c r="F114" s="38"/>
    </row>
    <row r="115" spans="4:6" ht="13.5" customHeight="1">
      <c r="D115" s="38"/>
      <c r="E115" s="38"/>
      <c r="F115" s="38"/>
    </row>
    <row r="116" spans="4:6" ht="13.5" customHeight="1">
      <c r="D116" s="38"/>
      <c r="E116" s="38"/>
      <c r="F116" s="38"/>
    </row>
    <row r="117" spans="4:6" ht="13.5" customHeight="1">
      <c r="D117" s="38"/>
      <c r="E117" s="38"/>
      <c r="F117" s="38"/>
    </row>
    <row r="118" spans="4:6" ht="13.5" customHeight="1">
      <c r="D118" s="38"/>
      <c r="E118" s="38"/>
      <c r="F118" s="38"/>
    </row>
    <row r="119" spans="4:6" ht="13.5" customHeight="1">
      <c r="D119" s="38"/>
      <c r="E119" s="38"/>
      <c r="F119" s="38"/>
    </row>
    <row r="120" spans="4:6" ht="13.5" customHeight="1">
      <c r="D120" s="38"/>
      <c r="E120" s="38"/>
      <c r="F120" s="38"/>
    </row>
    <row r="121" spans="4:6" ht="13.5" customHeight="1">
      <c r="D121" s="38"/>
      <c r="E121" s="38"/>
      <c r="F121" s="38"/>
    </row>
    <row r="122" spans="4:6" ht="13.5" customHeight="1">
      <c r="D122" s="38"/>
      <c r="E122" s="38"/>
      <c r="F122" s="38"/>
    </row>
    <row r="123" spans="4:6" ht="13.5" customHeight="1">
      <c r="D123" s="38"/>
      <c r="E123" s="38"/>
      <c r="F123" s="38"/>
    </row>
    <row r="124" spans="4:6" ht="13.5" customHeight="1">
      <c r="D124" s="38"/>
      <c r="E124" s="38"/>
      <c r="F124" s="38"/>
    </row>
    <row r="125" spans="4:6" ht="13.5" customHeight="1">
      <c r="D125" s="38"/>
      <c r="E125" s="38"/>
      <c r="F125" s="38"/>
    </row>
    <row r="126" spans="4:6" ht="13.5" customHeight="1">
      <c r="D126" s="38"/>
      <c r="E126" s="38"/>
      <c r="F126" s="38"/>
    </row>
    <row r="127" spans="4:6" ht="13.5" customHeight="1">
      <c r="D127" s="38"/>
      <c r="E127" s="38"/>
      <c r="F127" s="38"/>
    </row>
    <row r="128" spans="4:6" ht="13.5" customHeight="1">
      <c r="D128" s="38"/>
      <c r="E128" s="38"/>
      <c r="F128" s="38"/>
    </row>
    <row r="129" spans="4:6" ht="13.5" customHeight="1">
      <c r="D129" s="38"/>
      <c r="E129" s="38"/>
      <c r="F129" s="38"/>
    </row>
    <row r="130" spans="4:6" ht="13.5" customHeight="1">
      <c r="D130" s="38"/>
      <c r="E130" s="38"/>
      <c r="F130" s="38"/>
    </row>
  </sheetData>
  <sheetProtection/>
  <printOptions/>
  <pageMargins left="0.5905511811023623" right="0.5905511811023623" top="0.6299212598425197" bottom="0.6299212598425197" header="0.2362204724409449" footer="0.35433070866141736"/>
  <pageSetup firstPageNumber="25" useFirstPageNumber="1" horizontalDpi="600" verticalDpi="600" orientation="portrait" paperSize="9" scale="99" r:id="rId1"/>
  <headerFooter alignWithMargins="0">
    <oddFooter>&amp;L&amp;"Garamond,Regular"&amp;8Ársreikningur "Fyrirtækis" 2006&amp;R&amp;"Garamond,Regular"&amp;P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zoomScalePageLayoutView="0" workbookViewId="0" topLeftCell="A53">
      <selection activeCell="N78" sqref="N78"/>
    </sheetView>
  </sheetViews>
  <sheetFormatPr defaultColWidth="14.375" defaultRowHeight="12.75"/>
  <cols>
    <col min="1" max="1" width="10.125" style="12" customWidth="1"/>
    <col min="2" max="2" width="39.375" style="12" customWidth="1"/>
    <col min="3" max="3" width="19.50390625" style="12" customWidth="1"/>
    <col min="4" max="4" width="9.875" style="12" customWidth="1"/>
    <col min="5" max="5" width="6.375" style="11" customWidth="1"/>
    <col min="6" max="6" width="16.625" style="12" customWidth="1"/>
    <col min="7" max="7" width="15.875" style="12" customWidth="1"/>
    <col min="8" max="8" width="3.625" style="12" customWidth="1"/>
    <col min="9" max="9" width="17.00390625" style="12" bestFit="1" customWidth="1"/>
    <col min="10" max="10" width="14.375" style="12" customWidth="1"/>
    <col min="11" max="11" width="15.875" style="12" bestFit="1" customWidth="1"/>
    <col min="12" max="16384" width="14.375" style="12" customWidth="1"/>
  </cols>
  <sheetData>
    <row r="1" spans="6:9" ht="12.75">
      <c r="F1" s="12" t="s">
        <v>304</v>
      </c>
      <c r="G1" s="12" t="s">
        <v>305</v>
      </c>
      <c r="I1" s="12" t="s">
        <v>19</v>
      </c>
    </row>
    <row r="2" spans="1:9" ht="12.75">
      <c r="A2" s="8" t="s">
        <v>291</v>
      </c>
      <c r="B2" s="9" t="s">
        <v>290</v>
      </c>
      <c r="C2" s="10">
        <v>-9356305</v>
      </c>
      <c r="D2" s="10"/>
      <c r="I2" s="17">
        <f>+C2+F2-G2</f>
        <v>-9356305</v>
      </c>
    </row>
    <row r="3" spans="1:9" ht="12.75">
      <c r="A3" s="8" t="s">
        <v>289</v>
      </c>
      <c r="B3" s="9" t="s">
        <v>288</v>
      </c>
      <c r="C3" s="10">
        <v>-77793674</v>
      </c>
      <c r="D3" s="10"/>
      <c r="I3" s="17">
        <f aca="true" t="shared" si="0" ref="I3:I66">+C3+F3-G3</f>
        <v>-77793674</v>
      </c>
    </row>
    <row r="4" spans="1:9" ht="12.75">
      <c r="A4" s="8" t="s">
        <v>287</v>
      </c>
      <c r="B4" s="9" t="s">
        <v>286</v>
      </c>
      <c r="C4" s="10">
        <v>-126116</v>
      </c>
      <c r="D4" s="10"/>
      <c r="I4" s="17">
        <f t="shared" si="0"/>
        <v>-126116</v>
      </c>
    </row>
    <row r="5" spans="1:9" ht="12.75">
      <c r="A5" s="8" t="s">
        <v>285</v>
      </c>
      <c r="B5" s="9" t="s">
        <v>284</v>
      </c>
      <c r="C5" s="10">
        <v>-3773915</v>
      </c>
      <c r="D5" s="10"/>
      <c r="I5" s="17">
        <f t="shared" si="0"/>
        <v>-3773915</v>
      </c>
    </row>
    <row r="6" spans="1:9" ht="12.75">
      <c r="A6" s="8" t="s">
        <v>283</v>
      </c>
      <c r="B6" s="9" t="s">
        <v>102</v>
      </c>
      <c r="C6" s="10">
        <v>26316794</v>
      </c>
      <c r="D6" s="10"/>
      <c r="I6" s="17">
        <f t="shared" si="0"/>
        <v>26316794</v>
      </c>
    </row>
    <row r="7" spans="1:9" ht="12.75">
      <c r="A7" s="8" t="s">
        <v>282</v>
      </c>
      <c r="B7" s="9" t="s">
        <v>281</v>
      </c>
      <c r="C7" s="10">
        <v>672988</v>
      </c>
      <c r="D7" s="10"/>
      <c r="I7" s="17">
        <f t="shared" si="0"/>
        <v>672988</v>
      </c>
    </row>
    <row r="8" spans="1:9" ht="12.75">
      <c r="A8" s="8" t="s">
        <v>280</v>
      </c>
      <c r="B8" s="9" t="s">
        <v>279</v>
      </c>
      <c r="C8" s="10">
        <v>579948</v>
      </c>
      <c r="D8" s="10"/>
      <c r="I8" s="17">
        <f t="shared" si="0"/>
        <v>579948</v>
      </c>
    </row>
    <row r="9" spans="1:9" ht="12.75">
      <c r="A9" s="8" t="s">
        <v>278</v>
      </c>
      <c r="B9" s="9" t="s">
        <v>90</v>
      </c>
      <c r="C9" s="10">
        <v>1746010</v>
      </c>
      <c r="D9" s="10"/>
      <c r="I9" s="17">
        <f t="shared" si="0"/>
        <v>1746010</v>
      </c>
    </row>
    <row r="10" spans="1:9" ht="12.75">
      <c r="A10" s="8" t="s">
        <v>277</v>
      </c>
      <c r="B10" s="9" t="s">
        <v>276</v>
      </c>
      <c r="C10" s="10">
        <v>1893659</v>
      </c>
      <c r="D10" s="10"/>
      <c r="I10" s="17">
        <f t="shared" si="0"/>
        <v>1893659</v>
      </c>
    </row>
    <row r="11" spans="1:9" ht="12.75">
      <c r="A11" s="8" t="s">
        <v>275</v>
      </c>
      <c r="B11" s="9" t="s">
        <v>274</v>
      </c>
      <c r="C11" s="10">
        <v>336129</v>
      </c>
      <c r="D11" s="10"/>
      <c r="I11" s="17">
        <f t="shared" si="0"/>
        <v>336129</v>
      </c>
    </row>
    <row r="12" spans="1:9" ht="12.75">
      <c r="A12" s="8" t="s">
        <v>273</v>
      </c>
      <c r="B12" s="9" t="s">
        <v>272</v>
      </c>
      <c r="C12" s="10">
        <v>36500</v>
      </c>
      <c r="D12" s="10"/>
      <c r="I12" s="17">
        <f t="shared" si="0"/>
        <v>36500</v>
      </c>
    </row>
    <row r="13" spans="1:9" ht="12.75">
      <c r="A13" s="8" t="s">
        <v>271</v>
      </c>
      <c r="B13" s="9" t="s">
        <v>270</v>
      </c>
      <c r="C13" s="10">
        <v>63780</v>
      </c>
      <c r="D13" s="10"/>
      <c r="I13" s="17">
        <f t="shared" si="0"/>
        <v>63780</v>
      </c>
    </row>
    <row r="14" spans="1:9" ht="12.75">
      <c r="A14" s="8" t="s">
        <v>269</v>
      </c>
      <c r="B14" s="9" t="s">
        <v>268</v>
      </c>
      <c r="C14" s="10">
        <v>108805</v>
      </c>
      <c r="D14" s="10"/>
      <c r="I14" s="17">
        <f t="shared" si="0"/>
        <v>108805</v>
      </c>
    </row>
    <row r="15" spans="1:9" ht="12.75">
      <c r="A15" s="8" t="s">
        <v>267</v>
      </c>
      <c r="B15" s="9" t="s">
        <v>266</v>
      </c>
      <c r="C15" s="10">
        <v>255120</v>
      </c>
      <c r="D15" s="10"/>
      <c r="I15" s="17">
        <f t="shared" si="0"/>
        <v>255120</v>
      </c>
    </row>
    <row r="16" spans="1:9" ht="12.75">
      <c r="A16" s="8" t="s">
        <v>265</v>
      </c>
      <c r="B16" s="9" t="s">
        <v>46</v>
      </c>
      <c r="C16" s="10">
        <v>51846</v>
      </c>
      <c r="D16" s="10"/>
      <c r="I16" s="17">
        <f t="shared" si="0"/>
        <v>51846</v>
      </c>
    </row>
    <row r="17" spans="1:9" ht="12.75">
      <c r="A17" s="8" t="s">
        <v>264</v>
      </c>
      <c r="B17" s="9" t="s">
        <v>263</v>
      </c>
      <c r="C17" s="10">
        <v>5738531</v>
      </c>
      <c r="D17" s="10"/>
      <c r="I17" s="17">
        <f t="shared" si="0"/>
        <v>5738531</v>
      </c>
    </row>
    <row r="18" spans="1:9" ht="12.75">
      <c r="A18" s="8" t="s">
        <v>262</v>
      </c>
      <c r="B18" s="9" t="s">
        <v>261</v>
      </c>
      <c r="C18" s="10">
        <v>41700</v>
      </c>
      <c r="D18" s="10"/>
      <c r="I18" s="17">
        <f t="shared" si="0"/>
        <v>41700</v>
      </c>
    </row>
    <row r="19" spans="1:9" ht="12.75">
      <c r="A19" s="8" t="s">
        <v>260</v>
      </c>
      <c r="B19" s="9" t="s">
        <v>259</v>
      </c>
      <c r="C19" s="10">
        <v>31119388</v>
      </c>
      <c r="D19" s="10"/>
      <c r="I19" s="17">
        <f t="shared" si="0"/>
        <v>31119388</v>
      </c>
    </row>
    <row r="20" spans="1:9" ht="12.75">
      <c r="A20" s="8" t="s">
        <v>258</v>
      </c>
      <c r="B20" s="9" t="s">
        <v>257</v>
      </c>
      <c r="C20" s="10">
        <v>3292</v>
      </c>
      <c r="D20" s="10"/>
      <c r="I20" s="17">
        <f t="shared" si="0"/>
        <v>3292</v>
      </c>
    </row>
    <row r="21" spans="1:9" ht="12.75">
      <c r="A21" s="8" t="s">
        <v>256</v>
      </c>
      <c r="B21" s="9" t="s">
        <v>255</v>
      </c>
      <c r="C21" s="10">
        <v>1505219</v>
      </c>
      <c r="D21" s="10"/>
      <c r="I21" s="17">
        <f t="shared" si="0"/>
        <v>1505219</v>
      </c>
    </row>
    <row r="22" spans="1:9" ht="12.75">
      <c r="A22" s="8" t="s">
        <v>254</v>
      </c>
      <c r="B22" s="9" t="s">
        <v>253</v>
      </c>
      <c r="C22" s="10">
        <v>196990</v>
      </c>
      <c r="D22" s="10"/>
      <c r="I22" s="17">
        <f t="shared" si="0"/>
        <v>196990</v>
      </c>
    </row>
    <row r="23" spans="1:9" ht="12.75">
      <c r="A23" s="8" t="s">
        <v>252</v>
      </c>
      <c r="B23" s="9" t="s">
        <v>251</v>
      </c>
      <c r="C23" s="10">
        <v>169129</v>
      </c>
      <c r="D23" s="10"/>
      <c r="I23" s="17">
        <f t="shared" si="0"/>
        <v>169129</v>
      </c>
    </row>
    <row r="24" spans="1:9" ht="12.75">
      <c r="A24" s="8" t="s">
        <v>250</v>
      </c>
      <c r="B24" s="9" t="s">
        <v>249</v>
      </c>
      <c r="C24" s="10">
        <v>185315</v>
      </c>
      <c r="D24" s="10"/>
      <c r="I24" s="17">
        <f t="shared" si="0"/>
        <v>185315</v>
      </c>
    </row>
    <row r="25" spans="1:9" ht="12.75">
      <c r="A25" s="8" t="s">
        <v>248</v>
      </c>
      <c r="B25" s="9" t="s">
        <v>247</v>
      </c>
      <c r="C25" s="10">
        <v>1353600</v>
      </c>
      <c r="D25" s="10"/>
      <c r="I25" s="17">
        <f t="shared" si="0"/>
        <v>1353600</v>
      </c>
    </row>
    <row r="26" spans="1:9" ht="12.75">
      <c r="A26" s="8" t="s">
        <v>246</v>
      </c>
      <c r="B26" s="9" t="s">
        <v>245</v>
      </c>
      <c r="C26" s="10">
        <v>74589</v>
      </c>
      <c r="D26" s="10"/>
      <c r="I26" s="17">
        <f t="shared" si="0"/>
        <v>74589</v>
      </c>
    </row>
    <row r="27" spans="1:9" ht="12.75">
      <c r="A27" s="8" t="s">
        <v>244</v>
      </c>
      <c r="B27" s="9" t="s">
        <v>64</v>
      </c>
      <c r="C27" s="10">
        <v>17816</v>
      </c>
      <c r="D27" s="10"/>
      <c r="I27" s="17">
        <f t="shared" si="0"/>
        <v>17816</v>
      </c>
    </row>
    <row r="28" spans="1:9" ht="12.75">
      <c r="A28" s="8" t="s">
        <v>243</v>
      </c>
      <c r="B28" s="9" t="s">
        <v>242</v>
      </c>
      <c r="C28" s="10">
        <v>10121</v>
      </c>
      <c r="D28" s="10"/>
      <c r="I28" s="17">
        <f t="shared" si="0"/>
        <v>10121</v>
      </c>
    </row>
    <row r="29" spans="1:9" ht="12.75">
      <c r="A29" s="8" t="s">
        <v>241</v>
      </c>
      <c r="B29" s="9" t="s">
        <v>69</v>
      </c>
      <c r="C29" s="10">
        <v>132389</v>
      </c>
      <c r="D29" s="10"/>
      <c r="I29" s="17">
        <f t="shared" si="0"/>
        <v>132389</v>
      </c>
    </row>
    <row r="30" spans="1:9" ht="12.75">
      <c r="A30" s="8" t="s">
        <v>240</v>
      </c>
      <c r="B30" s="9" t="s">
        <v>239</v>
      </c>
      <c r="C30" s="10">
        <v>101500</v>
      </c>
      <c r="D30" s="10"/>
      <c r="I30" s="17">
        <f t="shared" si="0"/>
        <v>101500</v>
      </c>
    </row>
    <row r="31" spans="1:9" ht="12.75">
      <c r="A31" s="8" t="s">
        <v>238</v>
      </c>
      <c r="B31" s="9" t="s">
        <v>237</v>
      </c>
      <c r="C31" s="10">
        <v>67204</v>
      </c>
      <c r="D31" s="10"/>
      <c r="I31" s="17">
        <f t="shared" si="0"/>
        <v>67204</v>
      </c>
    </row>
    <row r="32" spans="1:9" ht="12.75">
      <c r="A32" s="8" t="s">
        <v>236</v>
      </c>
      <c r="B32" s="9" t="s">
        <v>307</v>
      </c>
      <c r="C32" s="10">
        <v>10392</v>
      </c>
      <c r="D32" s="10"/>
      <c r="I32" s="17">
        <f t="shared" si="0"/>
        <v>10392</v>
      </c>
    </row>
    <row r="33" spans="1:9" ht="12.75">
      <c r="A33" s="8" t="s">
        <v>235</v>
      </c>
      <c r="B33" s="9" t="s">
        <v>234</v>
      </c>
      <c r="C33" s="10">
        <v>193975</v>
      </c>
      <c r="D33" s="10"/>
      <c r="I33" s="17">
        <f t="shared" si="0"/>
        <v>193975</v>
      </c>
    </row>
    <row r="34" spans="1:9" ht="12.75">
      <c r="A34" s="8" t="s">
        <v>233</v>
      </c>
      <c r="B34" s="9" t="s">
        <v>232</v>
      </c>
      <c r="C34" s="10">
        <v>345807</v>
      </c>
      <c r="D34" s="10"/>
      <c r="I34" s="17">
        <f t="shared" si="0"/>
        <v>345807</v>
      </c>
    </row>
    <row r="35" spans="1:9" ht="12.75">
      <c r="A35" s="8" t="s">
        <v>231</v>
      </c>
      <c r="B35" s="9" t="s">
        <v>230</v>
      </c>
      <c r="C35" s="10">
        <v>185838</v>
      </c>
      <c r="D35" s="10"/>
      <c r="I35" s="17">
        <f t="shared" si="0"/>
        <v>185838</v>
      </c>
    </row>
    <row r="36" spans="1:9" ht="12.75">
      <c r="A36" s="8" t="s">
        <v>229</v>
      </c>
      <c r="B36" s="9" t="s">
        <v>228</v>
      </c>
      <c r="C36" s="10">
        <v>21147</v>
      </c>
      <c r="D36" s="10"/>
      <c r="I36" s="17">
        <f t="shared" si="0"/>
        <v>21147</v>
      </c>
    </row>
    <row r="37" spans="1:9" ht="12.75">
      <c r="A37" s="8" t="s">
        <v>227</v>
      </c>
      <c r="B37" s="9" t="s">
        <v>226</v>
      </c>
      <c r="C37" s="10">
        <v>110551</v>
      </c>
      <c r="D37" s="10"/>
      <c r="I37" s="17">
        <f t="shared" si="0"/>
        <v>110551</v>
      </c>
    </row>
    <row r="38" spans="1:9" ht="12.75">
      <c r="A38" s="8" t="s">
        <v>225</v>
      </c>
      <c r="B38" s="9" t="s">
        <v>224</v>
      </c>
      <c r="C38" s="10">
        <v>2972</v>
      </c>
      <c r="D38" s="10"/>
      <c r="I38" s="17">
        <f t="shared" si="0"/>
        <v>2972</v>
      </c>
    </row>
    <row r="39" spans="1:9" ht="12.75">
      <c r="A39" s="8" t="s">
        <v>223</v>
      </c>
      <c r="B39" s="9" t="s">
        <v>222</v>
      </c>
      <c r="C39" s="10">
        <v>14440</v>
      </c>
      <c r="D39" s="10"/>
      <c r="I39" s="17">
        <f t="shared" si="0"/>
        <v>14440</v>
      </c>
    </row>
    <row r="40" spans="1:9" ht="12.75">
      <c r="A40" s="8" t="s">
        <v>221</v>
      </c>
      <c r="B40" s="9" t="s">
        <v>220</v>
      </c>
      <c r="C40" s="10">
        <v>5006</v>
      </c>
      <c r="D40" s="10"/>
      <c r="I40" s="17">
        <f t="shared" si="0"/>
        <v>5006</v>
      </c>
    </row>
    <row r="41" spans="1:9" ht="12.75">
      <c r="A41" s="8" t="s">
        <v>219</v>
      </c>
      <c r="B41" s="9" t="s">
        <v>292</v>
      </c>
      <c r="C41" s="10">
        <v>532487</v>
      </c>
      <c r="D41" s="10"/>
      <c r="I41" s="17">
        <f t="shared" si="0"/>
        <v>532487</v>
      </c>
    </row>
    <row r="42" spans="1:9" ht="12.75">
      <c r="A42" s="8" t="s">
        <v>218</v>
      </c>
      <c r="B42" s="9" t="s">
        <v>293</v>
      </c>
      <c r="C42" s="10">
        <v>261634</v>
      </c>
      <c r="D42" s="10"/>
      <c r="I42" s="17">
        <f t="shared" si="0"/>
        <v>261634</v>
      </c>
    </row>
    <row r="43" spans="1:9" ht="12.75">
      <c r="A43" s="8" t="s">
        <v>217</v>
      </c>
      <c r="B43" s="9" t="s">
        <v>294</v>
      </c>
      <c r="C43" s="10">
        <v>118348</v>
      </c>
      <c r="D43" s="10"/>
      <c r="I43" s="17">
        <f t="shared" si="0"/>
        <v>118348</v>
      </c>
    </row>
    <row r="44" spans="1:9" ht="12.75">
      <c r="A44" s="8" t="s">
        <v>216</v>
      </c>
      <c r="B44" s="9" t="s">
        <v>295</v>
      </c>
      <c r="C44" s="10">
        <v>51091</v>
      </c>
      <c r="D44" s="10"/>
      <c r="I44" s="17">
        <f t="shared" si="0"/>
        <v>51091</v>
      </c>
    </row>
    <row r="45" spans="1:9" ht="12.75">
      <c r="A45" s="8" t="s">
        <v>215</v>
      </c>
      <c r="B45" s="9" t="s">
        <v>296</v>
      </c>
      <c r="C45" s="10">
        <v>44236</v>
      </c>
      <c r="D45" s="10"/>
      <c r="I45" s="17">
        <f t="shared" si="0"/>
        <v>44236</v>
      </c>
    </row>
    <row r="46" spans="1:9" ht="12.75">
      <c r="A46" s="8" t="s">
        <v>214</v>
      </c>
      <c r="B46" s="9" t="s">
        <v>50</v>
      </c>
      <c r="C46" s="10">
        <v>197500</v>
      </c>
      <c r="D46" s="10"/>
      <c r="I46" s="17">
        <f t="shared" si="0"/>
        <v>197500</v>
      </c>
    </row>
    <row r="47" spans="1:9" ht="12.75">
      <c r="A47" s="8" t="s">
        <v>213</v>
      </c>
      <c r="B47" s="9" t="s">
        <v>212</v>
      </c>
      <c r="C47" s="10">
        <v>537964</v>
      </c>
      <c r="D47" s="10"/>
      <c r="I47" s="17">
        <f t="shared" si="0"/>
        <v>537964</v>
      </c>
    </row>
    <row r="48" spans="1:9" ht="12.75">
      <c r="A48" s="8" t="s">
        <v>211</v>
      </c>
      <c r="B48" s="9" t="s">
        <v>210</v>
      </c>
      <c r="C48" s="10">
        <v>4738</v>
      </c>
      <c r="D48" s="10"/>
      <c r="I48" s="17">
        <f t="shared" si="0"/>
        <v>4738</v>
      </c>
    </row>
    <row r="49" spans="1:9" ht="12.75">
      <c r="A49" s="8" t="s">
        <v>209</v>
      </c>
      <c r="B49" s="9" t="s">
        <v>51</v>
      </c>
      <c r="C49" s="10">
        <v>39480</v>
      </c>
      <c r="D49" s="10"/>
      <c r="I49" s="17">
        <f t="shared" si="0"/>
        <v>39480</v>
      </c>
    </row>
    <row r="50" spans="1:9" ht="12.75">
      <c r="A50" s="8" t="s">
        <v>208</v>
      </c>
      <c r="B50" s="9" t="s">
        <v>207</v>
      </c>
      <c r="C50" s="10">
        <v>968</v>
      </c>
      <c r="D50" s="10"/>
      <c r="I50" s="17">
        <f t="shared" si="0"/>
        <v>968</v>
      </c>
    </row>
    <row r="51" spans="1:9" ht="12.75">
      <c r="A51" s="8" t="s">
        <v>206</v>
      </c>
      <c r="B51" s="9" t="s">
        <v>205</v>
      </c>
      <c r="C51" s="10">
        <v>51453</v>
      </c>
      <c r="D51" s="10"/>
      <c r="I51" s="17">
        <f t="shared" si="0"/>
        <v>51453</v>
      </c>
    </row>
    <row r="52" spans="1:9" ht="12.75">
      <c r="A52" s="8" t="s">
        <v>204</v>
      </c>
      <c r="B52" s="9" t="s">
        <v>203</v>
      </c>
      <c r="C52" s="10">
        <v>18642</v>
      </c>
      <c r="D52" s="10"/>
      <c r="I52" s="17">
        <f t="shared" si="0"/>
        <v>18642</v>
      </c>
    </row>
    <row r="53" spans="1:9" ht="12.75">
      <c r="A53" s="8" t="s">
        <v>202</v>
      </c>
      <c r="B53" s="9" t="s">
        <v>52</v>
      </c>
      <c r="C53" s="10">
        <v>180518</v>
      </c>
      <c r="D53" s="10"/>
      <c r="I53" s="17">
        <f t="shared" si="0"/>
        <v>180518</v>
      </c>
    </row>
    <row r="54" spans="1:9" ht="12.75">
      <c r="A54" s="8" t="s">
        <v>201</v>
      </c>
      <c r="B54" s="9" t="s">
        <v>200</v>
      </c>
      <c r="C54" s="10">
        <v>270278</v>
      </c>
      <c r="D54" s="10"/>
      <c r="I54" s="17">
        <f t="shared" si="0"/>
        <v>270278</v>
      </c>
    </row>
    <row r="55" spans="1:9" ht="12.75">
      <c r="A55" s="8" t="s">
        <v>199</v>
      </c>
      <c r="B55" s="9" t="s">
        <v>198</v>
      </c>
      <c r="C55" s="10">
        <v>7628</v>
      </c>
      <c r="D55" s="10"/>
      <c r="I55" s="17">
        <f t="shared" si="0"/>
        <v>7628</v>
      </c>
    </row>
    <row r="56" spans="1:9" ht="12.75">
      <c r="A56" s="8" t="s">
        <v>197</v>
      </c>
      <c r="B56" s="9" t="s">
        <v>54</v>
      </c>
      <c r="C56" s="10">
        <v>109400</v>
      </c>
      <c r="D56" s="10"/>
      <c r="I56" s="17">
        <f t="shared" si="0"/>
        <v>109400</v>
      </c>
    </row>
    <row r="57" spans="1:9" ht="12.75">
      <c r="A57" s="8" t="s">
        <v>196</v>
      </c>
      <c r="B57" s="9" t="s">
        <v>195</v>
      </c>
      <c r="C57" s="10">
        <v>2828</v>
      </c>
      <c r="D57" s="10"/>
      <c r="I57" s="17">
        <f t="shared" si="0"/>
        <v>2828</v>
      </c>
    </row>
    <row r="58" spans="1:9" ht="12.75">
      <c r="A58" s="8" t="s">
        <v>194</v>
      </c>
      <c r="B58" s="9" t="s">
        <v>71</v>
      </c>
      <c r="C58" s="10">
        <v>98986</v>
      </c>
      <c r="D58" s="10"/>
      <c r="I58" s="17">
        <f t="shared" si="0"/>
        <v>98986</v>
      </c>
    </row>
    <row r="59" spans="1:9" ht="12.75">
      <c r="A59" s="8" t="s">
        <v>193</v>
      </c>
      <c r="B59" s="9" t="s">
        <v>42</v>
      </c>
      <c r="C59" s="10">
        <v>4684499</v>
      </c>
      <c r="D59" s="10"/>
      <c r="I59" s="17">
        <f t="shared" si="0"/>
        <v>4684499</v>
      </c>
    </row>
    <row r="60" spans="1:9" ht="12.75">
      <c r="A60" s="8" t="s">
        <v>192</v>
      </c>
      <c r="B60" s="9" t="s">
        <v>191</v>
      </c>
      <c r="C60" s="10">
        <v>51781</v>
      </c>
      <c r="D60" s="10"/>
      <c r="I60" s="17">
        <f t="shared" si="0"/>
        <v>51781</v>
      </c>
    </row>
    <row r="61" spans="1:9" ht="12.75">
      <c r="A61" s="8" t="s">
        <v>190</v>
      </c>
      <c r="B61" s="9" t="s">
        <v>57</v>
      </c>
      <c r="C61" s="10">
        <v>207347</v>
      </c>
      <c r="D61" s="10"/>
      <c r="I61" s="17">
        <f t="shared" si="0"/>
        <v>207347</v>
      </c>
    </row>
    <row r="62" spans="1:9" ht="12.75">
      <c r="A62" s="8" t="s">
        <v>189</v>
      </c>
      <c r="B62" s="9" t="s">
        <v>188</v>
      </c>
      <c r="C62" s="10">
        <v>4000</v>
      </c>
      <c r="D62" s="10"/>
      <c r="I62" s="17">
        <f t="shared" si="0"/>
        <v>4000</v>
      </c>
    </row>
    <row r="63" spans="1:9" ht="12.75">
      <c r="A63" s="8" t="s">
        <v>187</v>
      </c>
      <c r="B63" s="9" t="s">
        <v>70</v>
      </c>
      <c r="C63" s="10">
        <v>412762</v>
      </c>
      <c r="D63" s="10"/>
      <c r="I63" s="17">
        <f t="shared" si="0"/>
        <v>412762</v>
      </c>
    </row>
    <row r="64" spans="1:9" ht="12.75">
      <c r="A64" s="8" t="s">
        <v>186</v>
      </c>
      <c r="B64" s="9" t="s">
        <v>185</v>
      </c>
      <c r="C64" s="10">
        <v>27000</v>
      </c>
      <c r="D64" s="10"/>
      <c r="I64" s="17">
        <f t="shared" si="0"/>
        <v>27000</v>
      </c>
    </row>
    <row r="65" spans="1:9" ht="12.75">
      <c r="A65" s="8" t="s">
        <v>184</v>
      </c>
      <c r="B65" s="9" t="s">
        <v>183</v>
      </c>
      <c r="C65" s="10">
        <v>10999</v>
      </c>
      <c r="D65" s="10"/>
      <c r="I65" s="17">
        <f t="shared" si="0"/>
        <v>10999</v>
      </c>
    </row>
    <row r="66" spans="1:9" ht="12.75">
      <c r="A66" s="8" t="s">
        <v>182</v>
      </c>
      <c r="B66" s="9" t="s">
        <v>181</v>
      </c>
      <c r="C66" s="10">
        <v>25300</v>
      </c>
      <c r="D66" s="10"/>
      <c r="I66" s="17">
        <f t="shared" si="0"/>
        <v>25300</v>
      </c>
    </row>
    <row r="67" spans="1:9" ht="12.75">
      <c r="A67" s="8" t="s">
        <v>180</v>
      </c>
      <c r="B67" s="9" t="s">
        <v>179</v>
      </c>
      <c r="C67" s="10">
        <v>23500</v>
      </c>
      <c r="D67" s="10"/>
      <c r="I67" s="17">
        <f aca="true" t="shared" si="1" ref="I67:I111">+C67+F67-G67</f>
        <v>23500</v>
      </c>
    </row>
    <row r="68" spans="1:9" ht="12.75">
      <c r="A68" s="8" t="s">
        <v>178</v>
      </c>
      <c r="B68" s="9" t="s">
        <v>177</v>
      </c>
      <c r="C68" s="10">
        <v>5800</v>
      </c>
      <c r="D68" s="10"/>
      <c r="I68" s="17">
        <f t="shared" si="1"/>
        <v>5800</v>
      </c>
    </row>
    <row r="69" spans="1:9" ht="12.75">
      <c r="A69" s="8" t="s">
        <v>113</v>
      </c>
      <c r="B69" s="9" t="s">
        <v>176</v>
      </c>
      <c r="C69" s="10">
        <v>-39146</v>
      </c>
      <c r="D69" s="10"/>
      <c r="I69" s="17">
        <f t="shared" si="1"/>
        <v>-39146</v>
      </c>
    </row>
    <row r="70" spans="1:9" ht="12.75">
      <c r="A70" s="8" t="s">
        <v>175</v>
      </c>
      <c r="B70" s="9" t="s">
        <v>174</v>
      </c>
      <c r="C70" s="10">
        <v>-37155</v>
      </c>
      <c r="D70" s="10"/>
      <c r="I70" s="17">
        <f t="shared" si="1"/>
        <v>-37155</v>
      </c>
    </row>
    <row r="71" spans="1:11" ht="12.75">
      <c r="A71" s="8" t="s">
        <v>173</v>
      </c>
      <c r="B71" s="9" t="s">
        <v>172</v>
      </c>
      <c r="C71" s="10">
        <v>668282</v>
      </c>
      <c r="D71" s="10"/>
      <c r="I71" s="17">
        <f t="shared" si="1"/>
        <v>668282</v>
      </c>
      <c r="K71" s="142"/>
    </row>
    <row r="72" spans="1:11" ht="12.75">
      <c r="A72" s="8" t="s">
        <v>171</v>
      </c>
      <c r="B72" s="9" t="s">
        <v>170</v>
      </c>
      <c r="C72" s="10">
        <v>195085</v>
      </c>
      <c r="D72" s="10"/>
      <c r="I72" s="17">
        <f t="shared" si="1"/>
        <v>195085</v>
      </c>
      <c r="K72" s="142"/>
    </row>
    <row r="73" spans="1:11" ht="12.75">
      <c r="A73" s="8" t="s">
        <v>169</v>
      </c>
      <c r="B73" s="9" t="s">
        <v>168</v>
      </c>
      <c r="C73" s="10">
        <v>351950</v>
      </c>
      <c r="D73" s="10"/>
      <c r="I73" s="17">
        <f t="shared" si="1"/>
        <v>351950</v>
      </c>
      <c r="K73" s="142"/>
    </row>
    <row r="74" spans="1:11" ht="12.75">
      <c r="A74" s="8" t="s">
        <v>167</v>
      </c>
      <c r="B74" s="9" t="s">
        <v>112</v>
      </c>
      <c r="C74" s="10">
        <v>476773</v>
      </c>
      <c r="D74" s="10"/>
      <c r="I74" s="17">
        <f t="shared" si="1"/>
        <v>476773</v>
      </c>
      <c r="K74" s="142"/>
    </row>
    <row r="75" spans="1:11" ht="12.75">
      <c r="A75" s="8" t="s">
        <v>166</v>
      </c>
      <c r="B75" s="9" t="s">
        <v>165</v>
      </c>
      <c r="C75" s="10">
        <v>1353140</v>
      </c>
      <c r="D75" s="10"/>
      <c r="I75" s="17">
        <f t="shared" si="1"/>
        <v>1353140</v>
      </c>
      <c r="K75" s="142"/>
    </row>
    <row r="76" spans="1:11" ht="12.75">
      <c r="A76" s="8" t="s">
        <v>164</v>
      </c>
      <c r="B76" s="9" t="s">
        <v>163</v>
      </c>
      <c r="C76" s="10">
        <v>632463</v>
      </c>
      <c r="D76" s="10"/>
      <c r="I76" s="17">
        <f t="shared" si="1"/>
        <v>632463</v>
      </c>
      <c r="K76" s="142"/>
    </row>
    <row r="77" spans="1:11" ht="12.75">
      <c r="A77" s="8" t="s">
        <v>162</v>
      </c>
      <c r="B77" s="9" t="s">
        <v>161</v>
      </c>
      <c r="C77" s="10">
        <v>510000</v>
      </c>
      <c r="D77" s="10"/>
      <c r="I77" s="17">
        <f t="shared" si="1"/>
        <v>510000</v>
      </c>
      <c r="K77" s="142"/>
    </row>
    <row r="78" spans="1:11" ht="12.75">
      <c r="A78" s="8" t="s">
        <v>160</v>
      </c>
      <c r="B78" s="9" t="s">
        <v>159</v>
      </c>
      <c r="C78" s="10">
        <v>3444377</v>
      </c>
      <c r="D78" s="10"/>
      <c r="I78" s="17">
        <f t="shared" si="1"/>
        <v>3444377</v>
      </c>
      <c r="K78" s="142"/>
    </row>
    <row r="79" spans="1:11" ht="12.75">
      <c r="A79" s="8" t="s">
        <v>158</v>
      </c>
      <c r="B79" s="9" t="s">
        <v>157</v>
      </c>
      <c r="C79" s="10">
        <v>10090340</v>
      </c>
      <c r="D79" s="10"/>
      <c r="I79" s="17">
        <f t="shared" si="1"/>
        <v>10090340</v>
      </c>
      <c r="K79" s="142"/>
    </row>
    <row r="80" spans="1:11" ht="12.75">
      <c r="A80" s="8" t="s">
        <v>156</v>
      </c>
      <c r="B80" s="9" t="s">
        <v>155</v>
      </c>
      <c r="C80" s="10">
        <v>-109775</v>
      </c>
      <c r="D80" s="10"/>
      <c r="I80" s="17">
        <f t="shared" si="1"/>
        <v>-109775</v>
      </c>
      <c r="K80" s="142"/>
    </row>
    <row r="81" spans="1:11" ht="12.75">
      <c r="A81" s="8" t="s">
        <v>154</v>
      </c>
      <c r="B81" s="9" t="s">
        <v>153</v>
      </c>
      <c r="C81" s="10">
        <v>-8432</v>
      </c>
      <c r="D81" s="10"/>
      <c r="I81" s="17">
        <f t="shared" si="1"/>
        <v>-8432</v>
      </c>
      <c r="K81" s="142"/>
    </row>
    <row r="82" spans="1:11" ht="12.75">
      <c r="A82" s="8" t="s">
        <v>152</v>
      </c>
      <c r="B82" s="9" t="s">
        <v>151</v>
      </c>
      <c r="C82" s="10">
        <v>-51045</v>
      </c>
      <c r="D82" s="10"/>
      <c r="I82" s="17">
        <f t="shared" si="1"/>
        <v>-51045</v>
      </c>
      <c r="K82" s="142"/>
    </row>
    <row r="83" spans="1:11" ht="12.75">
      <c r="A83" s="8" t="s">
        <v>150</v>
      </c>
      <c r="B83" s="9" t="s">
        <v>149</v>
      </c>
      <c r="C83" s="10">
        <v>41001</v>
      </c>
      <c r="D83" s="10"/>
      <c r="I83" s="17">
        <f t="shared" si="1"/>
        <v>41001</v>
      </c>
      <c r="K83" s="142"/>
    </row>
    <row r="84" spans="1:11" ht="12.75">
      <c r="A84" s="8" t="s">
        <v>148</v>
      </c>
      <c r="B84" s="9" t="s">
        <v>147</v>
      </c>
      <c r="C84" s="10">
        <v>6052</v>
      </c>
      <c r="D84" s="10"/>
      <c r="I84" s="17">
        <f t="shared" si="1"/>
        <v>6052</v>
      </c>
      <c r="K84" s="142"/>
    </row>
    <row r="85" spans="1:11" ht="12.75">
      <c r="A85" s="8" t="s">
        <v>146</v>
      </c>
      <c r="B85" s="9" t="s">
        <v>309</v>
      </c>
      <c r="C85" s="10">
        <f>330822+1791033+10600000</f>
        <v>12721855</v>
      </c>
      <c r="D85" s="10"/>
      <c r="I85" s="17">
        <f t="shared" si="1"/>
        <v>12721855</v>
      </c>
      <c r="K85" s="142"/>
    </row>
    <row r="86" spans="1:11" ht="12.75">
      <c r="A86" s="8" t="s">
        <v>145</v>
      </c>
      <c r="B86" s="9" t="s">
        <v>297</v>
      </c>
      <c r="C86" s="10">
        <v>625</v>
      </c>
      <c r="D86" s="10"/>
      <c r="I86" s="17">
        <f t="shared" si="1"/>
        <v>625</v>
      </c>
      <c r="K86" s="142"/>
    </row>
    <row r="87" spans="1:11" ht="12.75">
      <c r="A87" s="8" t="s">
        <v>144</v>
      </c>
      <c r="B87" s="9" t="s">
        <v>298</v>
      </c>
      <c r="C87" s="10">
        <v>11</v>
      </c>
      <c r="D87" s="10"/>
      <c r="I87" s="17">
        <f t="shared" si="1"/>
        <v>11</v>
      </c>
      <c r="K87" s="142"/>
    </row>
    <row r="88" spans="1:11" ht="12.75">
      <c r="A88" s="8" t="s">
        <v>143</v>
      </c>
      <c r="B88" s="9" t="s">
        <v>299</v>
      </c>
      <c r="C88" s="10">
        <v>5996</v>
      </c>
      <c r="D88" s="10"/>
      <c r="I88" s="17">
        <f t="shared" si="1"/>
        <v>5996</v>
      </c>
      <c r="K88" s="142"/>
    </row>
    <row r="89" spans="1:11" ht="12.75">
      <c r="A89" s="8" t="s">
        <v>142</v>
      </c>
      <c r="B89" s="9" t="s">
        <v>300</v>
      </c>
      <c r="C89" s="10">
        <v>702524</v>
      </c>
      <c r="D89" s="10"/>
      <c r="I89" s="17">
        <f t="shared" si="1"/>
        <v>702524</v>
      </c>
      <c r="K89" s="142"/>
    </row>
    <row r="90" spans="1:11" ht="12.75">
      <c r="A90" s="8" t="s">
        <v>141</v>
      </c>
      <c r="B90" s="9" t="s">
        <v>301</v>
      </c>
      <c r="C90" s="10">
        <v>3215931</v>
      </c>
      <c r="D90" s="10"/>
      <c r="I90" s="17">
        <f t="shared" si="1"/>
        <v>3215931</v>
      </c>
      <c r="K90" s="142"/>
    </row>
    <row r="91" spans="1:11" ht="12.75">
      <c r="A91" s="8" t="s">
        <v>140</v>
      </c>
      <c r="B91" s="9" t="s">
        <v>302</v>
      </c>
      <c r="C91" s="10">
        <v>2866</v>
      </c>
      <c r="D91" s="10"/>
      <c r="I91" s="17">
        <f t="shared" si="1"/>
        <v>2866</v>
      </c>
      <c r="K91" s="142"/>
    </row>
    <row r="92" spans="1:11" ht="12.75">
      <c r="A92" s="8" t="s">
        <v>139</v>
      </c>
      <c r="B92" s="9" t="s">
        <v>11</v>
      </c>
      <c r="C92" s="10">
        <v>-2016667</v>
      </c>
      <c r="D92" s="10"/>
      <c r="I92" s="17">
        <f t="shared" si="1"/>
        <v>-2016667</v>
      </c>
      <c r="K92" s="142"/>
    </row>
    <row r="93" spans="1:11" ht="12.75">
      <c r="A93" s="8" t="s">
        <v>138</v>
      </c>
      <c r="B93" s="9" t="s">
        <v>137</v>
      </c>
      <c r="C93" s="10">
        <v>6084737</v>
      </c>
      <c r="D93" s="10"/>
      <c r="I93" s="17">
        <f t="shared" si="1"/>
        <v>6084737</v>
      </c>
      <c r="K93" s="142"/>
    </row>
    <row r="94" spans="1:11" ht="12.75">
      <c r="A94" s="8" t="s">
        <v>136</v>
      </c>
      <c r="B94" s="9" t="s">
        <v>310</v>
      </c>
      <c r="C94" s="10">
        <v>-4800000</v>
      </c>
      <c r="D94" s="10"/>
      <c r="I94" s="17">
        <f t="shared" si="1"/>
        <v>-4800000</v>
      </c>
      <c r="K94" s="142"/>
    </row>
    <row r="95" spans="1:11" ht="12.75">
      <c r="A95" s="8" t="s">
        <v>135</v>
      </c>
      <c r="B95" s="9" t="s">
        <v>311</v>
      </c>
      <c r="C95" s="10">
        <v>-6000000</v>
      </c>
      <c r="D95" s="10"/>
      <c r="I95" s="17">
        <f t="shared" si="1"/>
        <v>-6000000</v>
      </c>
      <c r="K95" s="142"/>
    </row>
    <row r="96" spans="1:11" ht="12.75">
      <c r="A96" s="8" t="s">
        <v>312</v>
      </c>
      <c r="B96" s="9" t="s">
        <v>315</v>
      </c>
      <c r="C96" s="10">
        <v>-4300000</v>
      </c>
      <c r="D96" s="10"/>
      <c r="I96" s="17">
        <f t="shared" si="1"/>
        <v>-4300000</v>
      </c>
      <c r="K96" s="142"/>
    </row>
    <row r="97" spans="1:11" ht="12.75">
      <c r="A97" s="8" t="s">
        <v>313</v>
      </c>
      <c r="B97" s="9" t="s">
        <v>316</v>
      </c>
      <c r="C97" s="10">
        <v>-3500000</v>
      </c>
      <c r="D97" s="10"/>
      <c r="I97" s="17">
        <f t="shared" si="1"/>
        <v>-3500000</v>
      </c>
      <c r="K97" s="142"/>
    </row>
    <row r="98" spans="1:11" ht="12.75">
      <c r="A98" s="8" t="s">
        <v>314</v>
      </c>
      <c r="B98" s="9" t="s">
        <v>317</v>
      </c>
      <c r="C98" s="10">
        <v>-2800000</v>
      </c>
      <c r="D98" s="10"/>
      <c r="I98" s="17">
        <f t="shared" si="1"/>
        <v>-2800000</v>
      </c>
      <c r="K98" s="142"/>
    </row>
    <row r="99" spans="1:11" ht="12.75">
      <c r="A99" s="8"/>
      <c r="B99" s="9" t="s">
        <v>318</v>
      </c>
      <c r="C99" s="10"/>
      <c r="D99" s="10"/>
      <c r="I99" s="17">
        <f t="shared" si="1"/>
        <v>0</v>
      </c>
      <c r="K99" s="142"/>
    </row>
    <row r="100" spans="1:11" ht="12.75">
      <c r="A100" s="8" t="s">
        <v>319</v>
      </c>
      <c r="B100" s="9" t="s">
        <v>320</v>
      </c>
      <c r="C100" s="10"/>
      <c r="D100" s="10"/>
      <c r="I100" s="17">
        <f t="shared" si="1"/>
        <v>0</v>
      </c>
      <c r="K100" s="142"/>
    </row>
    <row r="101" spans="1:11" ht="12.75">
      <c r="A101" s="8" t="s">
        <v>134</v>
      </c>
      <c r="B101" s="9" t="s">
        <v>133</v>
      </c>
      <c r="C101" s="10">
        <v>-1797271</v>
      </c>
      <c r="D101" s="10"/>
      <c r="I101" s="17">
        <f t="shared" si="1"/>
        <v>-1797271</v>
      </c>
      <c r="K101" s="142"/>
    </row>
    <row r="102" spans="1:11" ht="12.75">
      <c r="A102" s="8" t="s">
        <v>132</v>
      </c>
      <c r="B102" s="9" t="s">
        <v>131</v>
      </c>
      <c r="C102" s="10">
        <v>-1684168</v>
      </c>
      <c r="D102" s="10"/>
      <c r="I102" s="17">
        <f t="shared" si="1"/>
        <v>-1684168</v>
      </c>
      <c r="K102" s="142"/>
    </row>
    <row r="103" spans="1:11" ht="12.75">
      <c r="A103" s="8" t="s">
        <v>130</v>
      </c>
      <c r="B103" s="9" t="s">
        <v>129</v>
      </c>
      <c r="C103" s="10">
        <v>-511605</v>
      </c>
      <c r="D103" s="10"/>
      <c r="I103" s="17">
        <f t="shared" si="1"/>
        <v>-511605</v>
      </c>
      <c r="K103" s="142"/>
    </row>
    <row r="104" spans="1:11" ht="12.75">
      <c r="A104" s="8" t="s">
        <v>128</v>
      </c>
      <c r="B104" s="9" t="s">
        <v>127</v>
      </c>
      <c r="C104" s="10">
        <v>-291295</v>
      </c>
      <c r="D104" s="10"/>
      <c r="I104" s="17">
        <f t="shared" si="1"/>
        <v>-291295</v>
      </c>
      <c r="K104" s="142"/>
    </row>
    <row r="105" spans="1:11" ht="12.75">
      <c r="A105" s="8" t="s">
        <v>126</v>
      </c>
      <c r="B105" s="9" t="s">
        <v>125</v>
      </c>
      <c r="C105" s="10">
        <v>-2149970</v>
      </c>
      <c r="D105" s="10"/>
      <c r="I105" s="17">
        <f t="shared" si="1"/>
        <v>-2149970</v>
      </c>
      <c r="K105" s="142"/>
    </row>
    <row r="106" spans="1:11" ht="12.75">
      <c r="A106" s="8" t="s">
        <v>124</v>
      </c>
      <c r="B106" s="9" t="s">
        <v>123</v>
      </c>
      <c r="C106" s="10">
        <v>-715360</v>
      </c>
      <c r="D106" s="10"/>
      <c r="I106" s="17">
        <f t="shared" si="1"/>
        <v>-715360</v>
      </c>
      <c r="K106" s="142"/>
    </row>
    <row r="107" spans="1:11" ht="12.75">
      <c r="A107" s="8" t="s">
        <v>122</v>
      </c>
      <c r="B107" s="9" t="s">
        <v>121</v>
      </c>
      <c r="C107" s="10">
        <v>-16539</v>
      </c>
      <c r="D107" s="10"/>
      <c r="I107" s="17">
        <f t="shared" si="1"/>
        <v>-16539</v>
      </c>
      <c r="K107" s="142"/>
    </row>
    <row r="108" spans="1:11" ht="12.75">
      <c r="A108" s="8" t="s">
        <v>120</v>
      </c>
      <c r="B108" s="9" t="s">
        <v>119</v>
      </c>
      <c r="C108" s="10">
        <v>62019</v>
      </c>
      <c r="D108" s="10"/>
      <c r="I108" s="17">
        <f t="shared" si="1"/>
        <v>62019</v>
      </c>
      <c r="K108" s="142"/>
    </row>
    <row r="109" spans="1:11" ht="12.75">
      <c r="A109" s="8" t="s">
        <v>118</v>
      </c>
      <c r="B109" s="9" t="s">
        <v>117</v>
      </c>
      <c r="C109" s="10">
        <v>-217372</v>
      </c>
      <c r="D109" s="10"/>
      <c r="I109" s="17">
        <f t="shared" si="1"/>
        <v>-217372</v>
      </c>
      <c r="K109" s="142"/>
    </row>
    <row r="110" spans="1:11" ht="12.75">
      <c r="A110" s="8" t="s">
        <v>116</v>
      </c>
      <c r="B110" s="9" t="s">
        <v>308</v>
      </c>
      <c r="C110" s="10">
        <v>42195</v>
      </c>
      <c r="D110" s="10"/>
      <c r="I110" s="17">
        <f t="shared" si="1"/>
        <v>42195</v>
      </c>
      <c r="J110" s="16"/>
      <c r="K110" s="142"/>
    </row>
    <row r="111" spans="1:11" ht="12.75">
      <c r="A111" s="8" t="s">
        <v>115</v>
      </c>
      <c r="B111" s="9" t="s">
        <v>114</v>
      </c>
      <c r="C111" s="10">
        <v>-162069</v>
      </c>
      <c r="D111" s="10"/>
      <c r="I111" s="17">
        <f t="shared" si="1"/>
        <v>-162069</v>
      </c>
      <c r="J111" s="141"/>
      <c r="K111" s="142"/>
    </row>
    <row r="112" spans="1:10" ht="13.5" thickBot="1">
      <c r="A112" s="8"/>
      <c r="B112" s="9"/>
      <c r="C112" s="13">
        <f>SUM(C2:C111)</f>
        <v>0</v>
      </c>
      <c r="D112" s="14">
        <f>SUM(D2:D111)</f>
        <v>0</v>
      </c>
      <c r="F112" s="13">
        <f>SUM(F2:F111)</f>
        <v>0</v>
      </c>
      <c r="G112" s="13">
        <f>SUM(G2:G111)</f>
        <v>0</v>
      </c>
      <c r="H112" s="15"/>
      <c r="I112" s="17">
        <f>SUM(I2:I111)</f>
        <v>0</v>
      </c>
      <c r="J112" s="14"/>
    </row>
    <row r="113" ht="13.5" thickTop="1">
      <c r="J113" s="16"/>
    </row>
    <row r="114" spans="3:10" ht="12.75">
      <c r="C114" s="12">
        <f>COUNT(C2:C111)</f>
        <v>108</v>
      </c>
      <c r="G114" s="142">
        <f>+F112-G112</f>
        <v>0</v>
      </c>
      <c r="J114" s="16"/>
    </row>
    <row r="115" ht="12.75">
      <c r="J115" s="16"/>
    </row>
    <row r="116" ht="12.75">
      <c r="J116" s="16"/>
    </row>
  </sheetData>
  <sheetProtection/>
  <printOptions horizontalCentered="1"/>
  <pageMargins left="0.3937007874015748" right="0.3937007874015748" top="0.984251968503937" bottom="0.7874015748031497" header="0.3937007874015748" footer="0.3937007874015748"/>
  <pageSetup fitToHeight="0" fitToWidth="1" horizontalDpi="600" verticalDpi="600" orientation="portrait" pageOrder="overThenDown" paperSize="9" scale="77" r:id="rId1"/>
  <headerFooter alignWithMargins="0">
    <oddHeader>&amp;L
Detail - Current View -  Trial Balance 2211 (26.8.2007 21:53:5...&amp;RPreparer: [                    ]
Reviewer: [                    ]
*-Print-* : &amp;P/&amp;N</oddHeader>
    <oddFooter>&amp;LNF 2005 
Period End: 28.8.2005&amp;R&amp;D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Touche Tohmatsu</dc:creator>
  <cp:keywords/>
  <dc:description/>
  <cp:lastModifiedBy>Inga Jóna Óskarsdóttir</cp:lastModifiedBy>
  <cp:lastPrinted>2007-08-30T21:33:31Z</cp:lastPrinted>
  <dcterms:created xsi:type="dcterms:W3CDTF">1997-09-12T17:11:47Z</dcterms:created>
  <dcterms:modified xsi:type="dcterms:W3CDTF">2007-11-11T14:27:56Z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