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255" yWindow="45" windowWidth="8010" windowHeight="8070" tabRatio="597" firstSheet="3" activeTab="3"/>
  </bookViews>
  <sheets>
    <sheet name="Forsendur" sheetId="40" r:id="rId1"/>
    <sheet name="Fyrningarskýrsla 2007" sheetId="46" r:id="rId2"/>
    <sheet name="Fyrningarskýrsla 2006" sheetId="6" r:id="rId3"/>
    <sheet name="Skattal.fyrn. 2007" sheetId="47" r:id="rId4"/>
    <sheet name="Skattal.fyrn. 2006" sheetId="42" r:id="rId5"/>
  </sheets>
  <externalReferences>
    <externalReference r:id="rId6"/>
    <externalReference r:id="rId7"/>
    <externalReference r:id="rId8"/>
  </externalReferences>
  <definedNames>
    <definedName name="_2_" localSheetId="1">'[1]1994-skatt'!#REF!</definedName>
    <definedName name="_2_" localSheetId="3">'[1]1994-skatt'!#REF!</definedName>
    <definedName name="_2_">'[1]1994-skatt'!#REF!</definedName>
    <definedName name="_4HLUTF" localSheetId="1">'[1]1994-skatt'!#REF!</definedName>
    <definedName name="_4HLUTF" localSheetId="3">'[1]1994-skatt'!#REF!</definedName>
    <definedName name="_4HLUTF">'[1]1994-skatt'!#REF!</definedName>
    <definedName name="_6BYGGINGARVÍSIT" localSheetId="1">'[1]1994-skatt'!#REF!</definedName>
    <definedName name="_6BYGGINGARVÍSIT" localSheetId="3">'[1]1994-skatt'!#REF!</definedName>
    <definedName name="_6BYGGINGARVÍSIT">'[1]1994-skatt'!#REF!</definedName>
    <definedName name="_xlnm._FilterDatabase" localSheetId="2" hidden="1">'Fyrningarskýrsla 2006'!$A$23:$AA$100</definedName>
    <definedName name="_xlnm._FilterDatabase" localSheetId="1" hidden="1">'Fyrningarskýrsla 2007'!$A$22:$AA$98</definedName>
    <definedName name="_xlnm._FilterDatabase" localSheetId="4" hidden="1">'Skattal.fyrn. 2006'!$A$11:$X$120</definedName>
    <definedName name="_xlnm._FilterDatabase" localSheetId="3" hidden="1">'Skattal.fyrn. 2007'!$A$11:$X$118</definedName>
    <definedName name="Adili" localSheetId="1">#REF!</definedName>
    <definedName name="Adili" localSheetId="3">#REF!</definedName>
    <definedName name="Adili">#REF!</definedName>
    <definedName name="AS2DocOpenMode" hidden="1">"AS2DocumentEdit"</definedName>
    <definedName name="BVT" localSheetId="1">'[2]1994-skatt'!#REF!</definedName>
    <definedName name="BVT" localSheetId="3">'[2]1994-skatt'!#REF!</definedName>
    <definedName name="BVT">'[2]1994-skatt'!#REF!</definedName>
    <definedName name="DagsA" localSheetId="1">#REF!</definedName>
    <definedName name="DagsA" localSheetId="3">#REF!</definedName>
    <definedName name="DagsA">#REF!</definedName>
    <definedName name="Heimili" localSheetId="1">IF(ISBLANK(#REF!),"",#REF!)</definedName>
    <definedName name="Heimili" localSheetId="3">IF(ISBLANK(#REF!),"",#REF!)</definedName>
    <definedName name="Heimili">IF(ISBLANK(#REF!),"",#REF!)</definedName>
    <definedName name="Kaupdagur" localSheetId="1">#REF!</definedName>
    <definedName name="Kaupdagur" localSheetId="3">#REF!</definedName>
    <definedName name="Kaupdagur">#REF!</definedName>
    <definedName name="Kennitala1" localSheetId="1">IF(ISBLANK(#REF!)=TRUE,"",#REF!)</definedName>
    <definedName name="Kennitala1" localSheetId="3">IF(ISBLANK(#REF!)=TRUE,"",#REF!)</definedName>
    <definedName name="Kennitala1">IF(ISBLANK(#REF!)=TRUE,"",#REF!)</definedName>
    <definedName name="Kennitala2" localSheetId="1">IF(ISBLANK(#REF!)=TRUE,"",#REF!)</definedName>
    <definedName name="Kennitala2" localSheetId="3">IF(ISBLANK(#REF!)=TRUE,"",#REF!)</definedName>
    <definedName name="Kennitala2">IF(ISBLANK(#REF!)=TRUE,"",#REF!)</definedName>
    <definedName name="MAN" localSheetId="2">'Fyrningarskýrsla 2006'!$B$6</definedName>
    <definedName name="MAN" localSheetId="1">'Fyrningarskýrsla 2007'!$B$6</definedName>
    <definedName name="MAN" localSheetId="4">'Skattal.fyrn. 2006'!$D$10</definedName>
    <definedName name="MAN" localSheetId="3">'Skattal.fyrn. 2007'!$D$10</definedName>
    <definedName name="MAN">#REF!</definedName>
    <definedName name="mane" localSheetId="1">#REF!</definedName>
    <definedName name="mane" localSheetId="3">#REF!</definedName>
    <definedName name="mane">#REF!</definedName>
    <definedName name="Nafn1" localSheetId="1">IF(ISBLANK(#REF!)=TRUE,"",#REF!)</definedName>
    <definedName name="Nafn1" localSheetId="3">IF(ISBLANK(#REF!)=TRUE,"",#REF!)</definedName>
    <definedName name="Nafn1">IF(ISBLANK(#REF!)=TRUE,"",#REF!)</definedName>
    <definedName name="Nafn2" localSheetId="1">IF(ISBLANK(#REF!)=TRUE,"",#REF!)</definedName>
    <definedName name="Nafn2" localSheetId="3">IF(ISBLANK(#REF!)=TRUE,"",#REF!)</definedName>
    <definedName name="Nafn2">IF(ISBLANK(#REF!)=TRUE,"",#REF!)</definedName>
    <definedName name="NPER" localSheetId="1">#REF!</definedName>
    <definedName name="NPER" localSheetId="3">#REF!</definedName>
    <definedName name="NPER">#REF!</definedName>
    <definedName name="PR" localSheetId="1">#REF!</definedName>
    <definedName name="PR" localSheetId="3">#REF!</definedName>
    <definedName name="PR">#REF!</definedName>
    <definedName name="_xlnm.Print_Area" localSheetId="2">'Fyrningarskýrsla 2006'!$A$1:$W$100</definedName>
    <definedName name="_xlnm.Print_Area" localSheetId="1">'Fyrningarskýrsla 2007'!$A$1:$W$98</definedName>
    <definedName name="_xlnm.Print_Area" localSheetId="4">'Skattal.fyrn. 2006'!$A$1:$Z$98</definedName>
    <definedName name="_xlnm.Print_Area" localSheetId="3">'Skattal.fyrn. 2007'!$A$1:$Z$96</definedName>
    <definedName name="_xlnm.Print_Titles" localSheetId="2">'Fyrningarskýrsla 2006'!$7:$8</definedName>
    <definedName name="_xlnm.Print_Titles" localSheetId="1">'Fyrningarskýrsla 2007'!$7:$8</definedName>
    <definedName name="_xlnm.Print_Titles" localSheetId="4">'Skattal.fyrn. 2006'!$11:$12</definedName>
    <definedName name="_xlnm.Print_Titles" localSheetId="3">'Skattal.fyrn. 2007'!$11:$12</definedName>
    <definedName name="STU" localSheetId="2">'Fyrningarskýrsla 2006'!#REF!</definedName>
    <definedName name="STU" localSheetId="1">'Fyrningarskýrsla 2007'!#REF!</definedName>
    <definedName name="STU" localSheetId="4">'Skattal.fyrn. 2006'!$D$8</definedName>
    <definedName name="STU" localSheetId="3">'Skattal.fyrn. 2007'!$D$8</definedName>
    <definedName name="STU">#REF!</definedName>
    <definedName name="Stuðull">!$D$3</definedName>
    <definedName name="summa" localSheetId="2">'Fyrningarskýrsla 2006'!#REF!</definedName>
    <definedName name="summa" localSheetId="1">'Fyrningarskýrsla 2007'!#REF!</definedName>
    <definedName name="summa" localSheetId="3">#REF!</definedName>
    <definedName name="summa">#REF!</definedName>
    <definedName name="TegFram" localSheetId="1">#REF!</definedName>
    <definedName name="TegFram" localSheetId="3">#REF!</definedName>
    <definedName name="TegFram">#REF!</definedName>
    <definedName name="TextRefCopy1" localSheetId="1">#REF!</definedName>
    <definedName name="TextRefCopy1" localSheetId="3">#REF!</definedName>
    <definedName name="TextRefCopy1">#REF!</definedName>
    <definedName name="TextRefCopy10" localSheetId="1">#REF!</definedName>
    <definedName name="TextRefCopy10" localSheetId="3">#REF!</definedName>
    <definedName name="TextRefCopy10">#REF!</definedName>
    <definedName name="TextRefCopy11" localSheetId="1">#REF!</definedName>
    <definedName name="TextRefCopy11" localSheetId="3">#REF!</definedName>
    <definedName name="TextRefCopy11">#REF!</definedName>
    <definedName name="TextRefCopy2" localSheetId="1">#REF!</definedName>
    <definedName name="TextRefCopy2" localSheetId="3">#REF!</definedName>
    <definedName name="TextRefCopy2">#REF!</definedName>
    <definedName name="TextRefCopy3" localSheetId="1">#REF!</definedName>
    <definedName name="TextRefCopy3" localSheetId="3">#REF!</definedName>
    <definedName name="TextRefCopy3">#REF!</definedName>
    <definedName name="TextRefCopy4" localSheetId="1">#REF!</definedName>
    <definedName name="TextRefCopy4" localSheetId="3">#REF!</definedName>
    <definedName name="TextRefCopy4">#REF!</definedName>
    <definedName name="TextRefCopy5" localSheetId="1">#REF!</definedName>
    <definedName name="TextRefCopy5" localSheetId="3">#REF!</definedName>
    <definedName name="TextRefCopy5">#REF!</definedName>
    <definedName name="TextRefCopy6" localSheetId="1">#REF!</definedName>
    <definedName name="TextRefCopy6" localSheetId="3">#REF!</definedName>
    <definedName name="TextRefCopy6">#REF!</definedName>
    <definedName name="TextRefCopy7" localSheetId="1">#REF!</definedName>
    <definedName name="TextRefCopy7" localSheetId="3">#REF!</definedName>
    <definedName name="TextRefCopy7">#REF!</definedName>
    <definedName name="TextRefCopy8" localSheetId="1">#REF!</definedName>
    <definedName name="TextRefCopy8" localSheetId="3">#REF!</definedName>
    <definedName name="TextRefCopy8">#REF!</definedName>
    <definedName name="TextRefCopy9" localSheetId="1">#REF!</definedName>
    <definedName name="TextRefCopy9" localSheetId="3">#REF!</definedName>
    <definedName name="TextRefCopy9">#REF!</definedName>
    <definedName name="TextRefCopyRangeCount" hidden="1">11</definedName>
  </definedNames>
  <calcPr calcId="125725" fullCalcOnLoad="1"/>
  <smartTagPr embed="1"/>
</workbook>
</file>

<file path=xl/calcChain.xml><?xml version="1.0" encoding="utf-8"?>
<calcChain xmlns="http://schemas.openxmlformats.org/spreadsheetml/2006/main">
  <c r="AD107" i="47"/>
  <c r="AD106"/>
  <c r="AD105"/>
  <c r="AD104"/>
  <c r="AD103"/>
  <c r="AD102"/>
  <c r="AD101"/>
  <c r="AD100"/>
  <c r="AD99"/>
  <c r="U99"/>
  <c r="U100" s="1"/>
  <c r="U101" s="1"/>
  <c r="R99"/>
  <c r="R100" s="1"/>
  <c r="O99"/>
  <c r="O100" s="1"/>
  <c r="O101" s="1"/>
  <c r="M99"/>
  <c r="M100" s="1"/>
  <c r="M101" s="1"/>
  <c r="K99"/>
  <c r="K100" s="1"/>
  <c r="I99"/>
  <c r="I100" s="1"/>
  <c r="I101" s="1"/>
  <c r="AD98"/>
  <c r="AD97"/>
  <c r="AB96"/>
  <c r="AC96" s="1"/>
  <c r="AD96" s="1"/>
  <c r="A96" s="1"/>
  <c r="R96"/>
  <c r="R101" s="1"/>
  <c r="K96"/>
  <c r="AB95"/>
  <c r="AC95" s="1"/>
  <c r="AD95" s="1"/>
  <c r="A95" s="1"/>
  <c r="AB94"/>
  <c r="AC94" s="1"/>
  <c r="AD94" s="1"/>
  <c r="A94" s="1"/>
  <c r="Z94"/>
  <c r="X94"/>
  <c r="J94"/>
  <c r="G94"/>
  <c r="F94"/>
  <c r="AB93"/>
  <c r="AC93" s="1"/>
  <c r="AD93" s="1"/>
  <c r="A93" s="1"/>
  <c r="AB92"/>
  <c r="AC92" s="1"/>
  <c r="AD92" s="1"/>
  <c r="A92" s="1"/>
  <c r="W92"/>
  <c r="V92" s="1"/>
  <c r="Q92"/>
  <c r="L92"/>
  <c r="H92"/>
  <c r="AB91"/>
  <c r="AC91" s="1"/>
  <c r="AD91" s="1"/>
  <c r="A91" s="1"/>
  <c r="W91"/>
  <c r="V91" s="1"/>
  <c r="Q91"/>
  <c r="L91"/>
  <c r="P91" s="1"/>
  <c r="S91" s="1"/>
  <c r="T91" s="1"/>
  <c r="H91"/>
  <c r="H94" s="1"/>
  <c r="AB90"/>
  <c r="AC90" s="1"/>
  <c r="AD90" s="1"/>
  <c r="A90"/>
  <c r="W90"/>
  <c r="Q90"/>
  <c r="L90"/>
  <c r="P90" s="1"/>
  <c r="S90" s="1"/>
  <c r="T90" s="1"/>
  <c r="H90"/>
  <c r="AB89"/>
  <c r="AC89" s="1"/>
  <c r="AD89" s="1"/>
  <c r="A89" s="1"/>
  <c r="W89"/>
  <c r="V89" s="1"/>
  <c r="Q89"/>
  <c r="L89"/>
  <c r="T89" s="1"/>
  <c r="H89"/>
  <c r="AB88"/>
  <c r="AC88" s="1"/>
  <c r="AD88" s="1"/>
  <c r="A88" s="1"/>
  <c r="AB87"/>
  <c r="AC87" s="1"/>
  <c r="AD87"/>
  <c r="A87"/>
  <c r="AB86"/>
  <c r="AC86" s="1"/>
  <c r="AD86"/>
  <c r="A86"/>
  <c r="Z86"/>
  <c r="X86"/>
  <c r="J86"/>
  <c r="G86"/>
  <c r="F86"/>
  <c r="AB85"/>
  <c r="AC85"/>
  <c r="AD85"/>
  <c r="A85" s="1"/>
  <c r="AB84"/>
  <c r="AC84"/>
  <c r="AD84"/>
  <c r="A84" s="1"/>
  <c r="W84"/>
  <c r="V84" s="1"/>
  <c r="Q84"/>
  <c r="L84"/>
  <c r="H84"/>
  <c r="AB83"/>
  <c r="AC83" s="1"/>
  <c r="AD83" s="1"/>
  <c r="A83" s="1"/>
  <c r="W83"/>
  <c r="V83" s="1"/>
  <c r="Q83"/>
  <c r="L83"/>
  <c r="H83"/>
  <c r="AB82"/>
  <c r="AC82" s="1"/>
  <c r="AD82" s="1"/>
  <c r="A82" s="1"/>
  <c r="W82"/>
  <c r="Q82"/>
  <c r="Q86"/>
  <c r="L82"/>
  <c r="H82"/>
  <c r="AC81"/>
  <c r="AD81"/>
  <c r="A81" s="1"/>
  <c r="AB81"/>
  <c r="AC80"/>
  <c r="AD80"/>
  <c r="A80" s="1"/>
  <c r="AB80"/>
  <c r="Z80"/>
  <c r="Z96" s="1"/>
  <c r="X80"/>
  <c r="J80"/>
  <c r="G80"/>
  <c r="F80"/>
  <c r="F96" s="1"/>
  <c r="AB79"/>
  <c r="AC79" s="1"/>
  <c r="AD79" s="1"/>
  <c r="A79"/>
  <c r="AB78"/>
  <c r="AC78" s="1"/>
  <c r="AD78" s="1"/>
  <c r="A78" s="1"/>
  <c r="V78"/>
  <c r="Q78"/>
  <c r="L78"/>
  <c r="H78"/>
  <c r="AB77"/>
  <c r="AC77" s="1"/>
  <c r="AD77" s="1"/>
  <c r="A77"/>
  <c r="W77"/>
  <c r="Q77"/>
  <c r="Q80" s="1"/>
  <c r="L77"/>
  <c r="H77"/>
  <c r="AB76"/>
  <c r="AC76" s="1"/>
  <c r="AD76" s="1"/>
  <c r="A76" s="1"/>
  <c r="AB75"/>
  <c r="AC75"/>
  <c r="AD75" s="1"/>
  <c r="A75" s="1"/>
  <c r="AB73"/>
  <c r="AC73" s="1"/>
  <c r="AD73" s="1"/>
  <c r="A73" s="1"/>
  <c r="AB72"/>
  <c r="AC72"/>
  <c r="AD72" s="1"/>
  <c r="A72" s="1"/>
  <c r="AB71"/>
  <c r="AC71" s="1"/>
  <c r="AD71" s="1"/>
  <c r="A71" s="1"/>
  <c r="Z71"/>
  <c r="X71"/>
  <c r="J71"/>
  <c r="G71"/>
  <c r="F71"/>
  <c r="E71"/>
  <c r="AB70"/>
  <c r="AC70"/>
  <c r="AD70"/>
  <c r="A70"/>
  <c r="AB69"/>
  <c r="AC69"/>
  <c r="AD69"/>
  <c r="A69"/>
  <c r="W69"/>
  <c r="V69" s="1"/>
  <c r="Q69"/>
  <c r="L69"/>
  <c r="H69"/>
  <c r="AB68"/>
  <c r="AC68"/>
  <c r="AD68"/>
  <c r="A68" s="1"/>
  <c r="W68"/>
  <c r="V68" s="1"/>
  <c r="Q68"/>
  <c r="L68"/>
  <c r="H68"/>
  <c r="AB67"/>
  <c r="AC67" s="1"/>
  <c r="AD67" s="1"/>
  <c r="A67" s="1"/>
  <c r="W67"/>
  <c r="V67" s="1"/>
  <c r="Q67"/>
  <c r="L67"/>
  <c r="H67"/>
  <c r="AB66"/>
  <c r="AC66" s="1"/>
  <c r="AD66" s="1"/>
  <c r="A66"/>
  <c r="W66"/>
  <c r="Q66"/>
  <c r="L66"/>
  <c r="H66"/>
  <c r="P66" s="1"/>
  <c r="S66" s="1"/>
  <c r="T66" s="1"/>
  <c r="AB65"/>
  <c r="AC65" s="1"/>
  <c r="AD65"/>
  <c r="A65"/>
  <c r="W65"/>
  <c r="Q65"/>
  <c r="L65"/>
  <c r="H65"/>
  <c r="AB64"/>
  <c r="AC64" s="1"/>
  <c r="AD64" s="1"/>
  <c r="A64" s="1"/>
  <c r="AB63"/>
  <c r="AC63" s="1"/>
  <c r="AD63"/>
  <c r="A63" s="1"/>
  <c r="Z63"/>
  <c r="X63"/>
  <c r="J63"/>
  <c r="J99" s="1"/>
  <c r="G63"/>
  <c r="F63"/>
  <c r="AB62"/>
  <c r="AC62"/>
  <c r="AD62" s="1"/>
  <c r="A62" s="1"/>
  <c r="Q62"/>
  <c r="AB61"/>
  <c r="AC61"/>
  <c r="AD61" s="1"/>
  <c r="A61" s="1"/>
  <c r="W61"/>
  <c r="V61"/>
  <c r="Q61"/>
  <c r="L61"/>
  <c r="T61" s="1"/>
  <c r="H61"/>
  <c r="AB60"/>
  <c r="AC60" s="1"/>
  <c r="AD60" s="1"/>
  <c r="A60"/>
  <c r="W60"/>
  <c r="Q60"/>
  <c r="L60"/>
  <c r="H60"/>
  <c r="AB59"/>
  <c r="AC59" s="1"/>
  <c r="AD59" s="1"/>
  <c r="A59" s="1"/>
  <c r="W59"/>
  <c r="V59" s="1"/>
  <c r="Q59"/>
  <c r="L59"/>
  <c r="H59"/>
  <c r="AB58"/>
  <c r="AC58"/>
  <c r="AD58" s="1"/>
  <c r="A58" s="1"/>
  <c r="W58"/>
  <c r="V58"/>
  <c r="Q58"/>
  <c r="L58"/>
  <c r="H58"/>
  <c r="AB57"/>
  <c r="AC57" s="1"/>
  <c r="AD57" s="1"/>
  <c r="A57" s="1"/>
  <c r="W57"/>
  <c r="L57"/>
  <c r="L63" s="1"/>
  <c r="H57"/>
  <c r="H63" s="1"/>
  <c r="AB56"/>
  <c r="AC56" s="1"/>
  <c r="AD56"/>
  <c r="A56" s="1"/>
  <c r="AB55"/>
  <c r="AC55" s="1"/>
  <c r="AD55"/>
  <c r="A55"/>
  <c r="Z55"/>
  <c r="X55"/>
  <c r="J55"/>
  <c r="G55"/>
  <c r="G99" s="1"/>
  <c r="G100" s="1"/>
  <c r="F55"/>
  <c r="AB54"/>
  <c r="AC54"/>
  <c r="AD54"/>
  <c r="A54" s="1"/>
  <c r="Q54"/>
  <c r="AC53"/>
  <c r="AD53"/>
  <c r="A53" s="1"/>
  <c r="AB53"/>
  <c r="W53"/>
  <c r="V53" s="1"/>
  <c r="Q53"/>
  <c r="L53"/>
  <c r="H53"/>
  <c r="AB52"/>
  <c r="AC52" s="1"/>
  <c r="AD52" s="1"/>
  <c r="A52" s="1"/>
  <c r="W52"/>
  <c r="V52" s="1"/>
  <c r="Q52"/>
  <c r="L52"/>
  <c r="P52" s="1"/>
  <c r="S52" s="1"/>
  <c r="T52" s="1"/>
  <c r="H52"/>
  <c r="A51"/>
  <c r="AB51"/>
  <c r="AC51" s="1"/>
  <c r="AD51" s="1"/>
  <c r="W51"/>
  <c r="V51" s="1"/>
  <c r="Q51"/>
  <c r="L51"/>
  <c r="H51"/>
  <c r="AB50"/>
  <c r="AC50" s="1"/>
  <c r="AD50" s="1"/>
  <c r="A50" s="1"/>
  <c r="W50"/>
  <c r="V50"/>
  <c r="Q50"/>
  <c r="L50"/>
  <c r="P50" s="1"/>
  <c r="S50" s="1"/>
  <c r="T50" s="1"/>
  <c r="H50"/>
  <c r="AC49"/>
  <c r="AD49"/>
  <c r="A49" s="1"/>
  <c r="AB49"/>
  <c r="W49"/>
  <c r="V49" s="1"/>
  <c r="Q49"/>
  <c r="L49"/>
  <c r="H49"/>
  <c r="AB48"/>
  <c r="AC48" s="1"/>
  <c r="AD48" s="1"/>
  <c r="A48" s="1"/>
  <c r="W48"/>
  <c r="V48" s="1"/>
  <c r="Q48"/>
  <c r="L48"/>
  <c r="P48" s="1"/>
  <c r="S48" s="1"/>
  <c r="T48" s="1"/>
  <c r="H48"/>
  <c r="A47"/>
  <c r="AB47"/>
  <c r="AC47" s="1"/>
  <c r="AD47" s="1"/>
  <c r="W47"/>
  <c r="V47" s="1"/>
  <c r="Q47"/>
  <c r="Q55"/>
  <c r="L47"/>
  <c r="H47"/>
  <c r="P47" s="1"/>
  <c r="AB46"/>
  <c r="AC46" s="1"/>
  <c r="AD46" s="1"/>
  <c r="A46" s="1"/>
  <c r="AB45"/>
  <c r="AC45" s="1"/>
  <c r="AD45" s="1"/>
  <c r="A45" s="1"/>
  <c r="Z45"/>
  <c r="X45"/>
  <c r="J45"/>
  <c r="G45"/>
  <c r="F45"/>
  <c r="AB43"/>
  <c r="AC43"/>
  <c r="AD43"/>
  <c r="A43" s="1"/>
  <c r="W43"/>
  <c r="V43"/>
  <c r="Q43"/>
  <c r="L43"/>
  <c r="H43"/>
  <c r="AB42"/>
  <c r="AC42" s="1"/>
  <c r="AD42" s="1"/>
  <c r="A42" s="1"/>
  <c r="W42"/>
  <c r="V42"/>
  <c r="Q42"/>
  <c r="L42"/>
  <c r="P42" s="1"/>
  <c r="S42" s="1"/>
  <c r="T42" s="1"/>
  <c r="H42"/>
  <c r="AB41"/>
  <c r="AC41" s="1"/>
  <c r="AD41" s="1"/>
  <c r="A41"/>
  <c r="W41"/>
  <c r="V41" s="1"/>
  <c r="Q41"/>
  <c r="L41"/>
  <c r="H41"/>
  <c r="AB40"/>
  <c r="AC40" s="1"/>
  <c r="AD40"/>
  <c r="A40"/>
  <c r="W40"/>
  <c r="V40" s="1"/>
  <c r="Q40"/>
  <c r="L40"/>
  <c r="H40"/>
  <c r="AB39"/>
  <c r="AC39"/>
  <c r="AD39"/>
  <c r="A39" s="1"/>
  <c r="W39"/>
  <c r="V39" s="1"/>
  <c r="Q39"/>
  <c r="L39"/>
  <c r="H39"/>
  <c r="AB38"/>
  <c r="AC38" s="1"/>
  <c r="AD38" s="1"/>
  <c r="A38" s="1"/>
  <c r="W38"/>
  <c r="V38" s="1"/>
  <c r="Q38"/>
  <c r="L38"/>
  <c r="H38"/>
  <c r="AB37"/>
  <c r="AC37" s="1"/>
  <c r="AD37" s="1"/>
  <c r="A37" s="1"/>
  <c r="W37"/>
  <c r="Q37"/>
  <c r="L37"/>
  <c r="L45" s="1"/>
  <c r="H37"/>
  <c r="AB36"/>
  <c r="AC36" s="1"/>
  <c r="AD36" s="1"/>
  <c r="A36"/>
  <c r="AB35"/>
  <c r="AC35" s="1"/>
  <c r="AD35" s="1"/>
  <c r="A35" s="1"/>
  <c r="Z35"/>
  <c r="X35"/>
  <c r="J35"/>
  <c r="G35"/>
  <c r="F35"/>
  <c r="AB34"/>
  <c r="AC34" s="1"/>
  <c r="AD34"/>
  <c r="Q34"/>
  <c r="AB33"/>
  <c r="AC33" s="1"/>
  <c r="AD33"/>
  <c r="A33"/>
  <c r="W33"/>
  <c r="V33" s="1"/>
  <c r="Q33"/>
  <c r="L33"/>
  <c r="H33"/>
  <c r="AB32"/>
  <c r="AC32"/>
  <c r="AD32"/>
  <c r="A32" s="1"/>
  <c r="W32"/>
  <c r="V32"/>
  <c r="Q32"/>
  <c r="L32"/>
  <c r="H32"/>
  <c r="AB31"/>
  <c r="AC31" s="1"/>
  <c r="AD31" s="1"/>
  <c r="A31" s="1"/>
  <c r="W31"/>
  <c r="V31"/>
  <c r="Q31"/>
  <c r="L31"/>
  <c r="H31"/>
  <c r="AB30"/>
  <c r="AC30" s="1"/>
  <c r="AD30" s="1"/>
  <c r="A30"/>
  <c r="W30"/>
  <c r="V30" s="1"/>
  <c r="Q30"/>
  <c r="L30"/>
  <c r="L35" s="1"/>
  <c r="H30"/>
  <c r="H35" s="1"/>
  <c r="AB29"/>
  <c r="AC29" s="1"/>
  <c r="AD29"/>
  <c r="A29"/>
  <c r="W29"/>
  <c r="V29" s="1"/>
  <c r="Q29"/>
  <c r="L29"/>
  <c r="P29" s="1"/>
  <c r="H29"/>
  <c r="AB28"/>
  <c r="AC28"/>
  <c r="AD28"/>
  <c r="A28" s="1"/>
  <c r="W28"/>
  <c r="W35" s="1"/>
  <c r="Q28"/>
  <c r="Q35" s="1"/>
  <c r="L28"/>
  <c r="H28"/>
  <c r="AC27"/>
  <c r="AD27" s="1"/>
  <c r="A27" s="1"/>
  <c r="AB27"/>
  <c r="AB26"/>
  <c r="AC26" s="1"/>
  <c r="AD26" s="1"/>
  <c r="A26" s="1"/>
  <c r="Z26"/>
  <c r="X26"/>
  <c r="X99" s="1"/>
  <c r="X100"/>
  <c r="J26"/>
  <c r="G26"/>
  <c r="F26"/>
  <c r="AB24"/>
  <c r="AC24"/>
  <c r="AD24"/>
  <c r="A24" s="1"/>
  <c r="W24"/>
  <c r="V24"/>
  <c r="Q24"/>
  <c r="L24"/>
  <c r="P24" s="1"/>
  <c r="S24" s="1"/>
  <c r="T24" s="1"/>
  <c r="H24"/>
  <c r="AB23"/>
  <c r="AC23"/>
  <c r="AD23" s="1"/>
  <c r="A23" s="1"/>
  <c r="W23"/>
  <c r="V23" s="1"/>
  <c r="Q23"/>
  <c r="L23"/>
  <c r="H23"/>
  <c r="AB22"/>
  <c r="AC22" s="1"/>
  <c r="AD22" s="1"/>
  <c r="A22"/>
  <c r="W22"/>
  <c r="V22" s="1"/>
  <c r="Q22"/>
  <c r="L22"/>
  <c r="P22" s="1"/>
  <c r="S22" s="1"/>
  <c r="H22"/>
  <c r="AB21"/>
  <c r="AC21" s="1"/>
  <c r="AD21" s="1"/>
  <c r="A21" s="1"/>
  <c r="W21"/>
  <c r="V21" s="1"/>
  <c r="Q21"/>
  <c r="L21"/>
  <c r="H21"/>
  <c r="AB20"/>
  <c r="AC20"/>
  <c r="AD20"/>
  <c r="A20" s="1"/>
  <c r="W20"/>
  <c r="V20" s="1"/>
  <c r="Q20"/>
  <c r="L20"/>
  <c r="H20"/>
  <c r="AB19"/>
  <c r="AC19"/>
  <c r="AD19" s="1"/>
  <c r="A19" s="1"/>
  <c r="W19"/>
  <c r="V19" s="1"/>
  <c r="Q19"/>
  <c r="L19"/>
  <c r="H19"/>
  <c r="AB18"/>
  <c r="AC18" s="1"/>
  <c r="AD18" s="1"/>
  <c r="A18"/>
  <c r="W18"/>
  <c r="Q18"/>
  <c r="L18"/>
  <c r="H18"/>
  <c r="P18" s="1"/>
  <c r="S18" s="1"/>
  <c r="T18" s="1"/>
  <c r="AB17"/>
  <c r="AC17" s="1"/>
  <c r="AD17" s="1"/>
  <c r="A17" s="1"/>
  <c r="W17"/>
  <c r="V17" s="1"/>
  <c r="Q17"/>
  <c r="L17"/>
  <c r="H17"/>
  <c r="D10"/>
  <c r="P84"/>
  <c r="S84"/>
  <c r="T84" s="1"/>
  <c r="B9"/>
  <c r="F7"/>
  <c r="AB18" i="42"/>
  <c r="AC18"/>
  <c r="AD18" s="1"/>
  <c r="A18" s="1"/>
  <c r="W18"/>
  <c r="V18"/>
  <c r="Q18"/>
  <c r="L18"/>
  <c r="H18"/>
  <c r="L95" i="46"/>
  <c r="I95"/>
  <c r="F95"/>
  <c r="E95"/>
  <c r="D95"/>
  <c r="Z93"/>
  <c r="Y93"/>
  <c r="V93"/>
  <c r="U93"/>
  <c r="Q93"/>
  <c r="N93"/>
  <c r="Z92"/>
  <c r="Y92"/>
  <c r="V92"/>
  <c r="U92"/>
  <c r="Q92"/>
  <c r="N92"/>
  <c r="Z91"/>
  <c r="Y91"/>
  <c r="V91"/>
  <c r="U91"/>
  <c r="Q91"/>
  <c r="N91"/>
  <c r="Z90"/>
  <c r="Y90"/>
  <c r="V90"/>
  <c r="U90"/>
  <c r="Q90"/>
  <c r="N90"/>
  <c r="Z89"/>
  <c r="Y89"/>
  <c r="V89"/>
  <c r="U89"/>
  <c r="Q89"/>
  <c r="N89"/>
  <c r="Z88"/>
  <c r="Y88"/>
  <c r="V88"/>
  <c r="U88"/>
  <c r="Q88"/>
  <c r="N88"/>
  <c r="Z87"/>
  <c r="Y87"/>
  <c r="V87"/>
  <c r="U87"/>
  <c r="U95" s="1"/>
  <c r="Q87"/>
  <c r="N87"/>
  <c r="Z86"/>
  <c r="Y86"/>
  <c r="V86"/>
  <c r="U86"/>
  <c r="Q86"/>
  <c r="N86"/>
  <c r="Z85"/>
  <c r="Y85"/>
  <c r="V85"/>
  <c r="V95"/>
  <c r="U85"/>
  <c r="Q85"/>
  <c r="Q95" s="1"/>
  <c r="N85"/>
  <c r="N95" s="1"/>
  <c r="L81"/>
  <c r="I81"/>
  <c r="F81"/>
  <c r="E81"/>
  <c r="D81"/>
  <c r="D98" s="1"/>
  <c r="D101" s="1"/>
  <c r="Z79"/>
  <c r="Y79"/>
  <c r="V79"/>
  <c r="U79"/>
  <c r="Q79"/>
  <c r="N79"/>
  <c r="Z78"/>
  <c r="Y78"/>
  <c r="V78"/>
  <c r="U78"/>
  <c r="Q78"/>
  <c r="N78"/>
  <c r="Z77"/>
  <c r="Y77"/>
  <c r="V77"/>
  <c r="U77"/>
  <c r="W77" s="1"/>
  <c r="Q77"/>
  <c r="N77"/>
  <c r="Z76"/>
  <c r="Y76"/>
  <c r="V76"/>
  <c r="V81" s="1"/>
  <c r="U76"/>
  <c r="Q76"/>
  <c r="Q81"/>
  <c r="N76"/>
  <c r="L71"/>
  <c r="I71"/>
  <c r="F71"/>
  <c r="E71"/>
  <c r="D71"/>
  <c r="Z69"/>
  <c r="Y69"/>
  <c r="V69"/>
  <c r="U69"/>
  <c r="Q69"/>
  <c r="N69"/>
  <c r="Z68"/>
  <c r="Y68"/>
  <c r="V68"/>
  <c r="U68"/>
  <c r="Q68"/>
  <c r="N68"/>
  <c r="Z67"/>
  <c r="Y67"/>
  <c r="V67"/>
  <c r="U67"/>
  <c r="Q67"/>
  <c r="N67"/>
  <c r="Z66"/>
  <c r="Y66"/>
  <c r="V66"/>
  <c r="W66" s="1"/>
  <c r="U66"/>
  <c r="Q66"/>
  <c r="N66"/>
  <c r="Z65"/>
  <c r="Y65"/>
  <c r="V65"/>
  <c r="U65"/>
  <c r="Q65"/>
  <c r="N65"/>
  <c r="Z64"/>
  <c r="Y64"/>
  <c r="V64"/>
  <c r="U64"/>
  <c r="Q64"/>
  <c r="N64"/>
  <c r="Z63"/>
  <c r="Y63"/>
  <c r="V63"/>
  <c r="U63"/>
  <c r="Q63"/>
  <c r="N63"/>
  <c r="Z62"/>
  <c r="Y62"/>
  <c r="V62"/>
  <c r="U62"/>
  <c r="Q62"/>
  <c r="N62"/>
  <c r="Z61"/>
  <c r="Y61"/>
  <c r="U61"/>
  <c r="U71"/>
  <c r="N61"/>
  <c r="L57"/>
  <c r="I57"/>
  <c r="F57"/>
  <c r="E57"/>
  <c r="D57"/>
  <c r="Z55"/>
  <c r="Y55"/>
  <c r="V55"/>
  <c r="U55"/>
  <c r="Q55"/>
  <c r="N55"/>
  <c r="Z54"/>
  <c r="Y54"/>
  <c r="V54"/>
  <c r="U54"/>
  <c r="Q54"/>
  <c r="N54"/>
  <c r="Z53"/>
  <c r="Y53"/>
  <c r="V53"/>
  <c r="U53"/>
  <c r="Q53"/>
  <c r="N53"/>
  <c r="Z52"/>
  <c r="Y52"/>
  <c r="V52"/>
  <c r="U52"/>
  <c r="Q52"/>
  <c r="N52"/>
  <c r="Z51"/>
  <c r="Y51"/>
  <c r="V51"/>
  <c r="U51"/>
  <c r="Q51"/>
  <c r="N51"/>
  <c r="U57"/>
  <c r="L47"/>
  <c r="I47"/>
  <c r="F47"/>
  <c r="E47"/>
  <c r="D47"/>
  <c r="Z45"/>
  <c r="Y45"/>
  <c r="V45"/>
  <c r="U45"/>
  <c r="Q45"/>
  <c r="N45"/>
  <c r="Z44"/>
  <c r="Y44"/>
  <c r="V44"/>
  <c r="U44"/>
  <c r="Q44"/>
  <c r="N44"/>
  <c r="Z43"/>
  <c r="Y43"/>
  <c r="V43"/>
  <c r="W43" s="1"/>
  <c r="U43"/>
  <c r="Q43"/>
  <c r="N43"/>
  <c r="Z42"/>
  <c r="Y42"/>
  <c r="V42"/>
  <c r="U42"/>
  <c r="W42" s="1"/>
  <c r="Q42"/>
  <c r="N42"/>
  <c r="Z41"/>
  <c r="Y41"/>
  <c r="V41"/>
  <c r="U41"/>
  <c r="Q41"/>
  <c r="N41"/>
  <c r="Z40"/>
  <c r="Y40"/>
  <c r="V40"/>
  <c r="U40"/>
  <c r="Q40"/>
  <c r="N40"/>
  <c r="Z39"/>
  <c r="Y39"/>
  <c r="V39"/>
  <c r="V47" s="1"/>
  <c r="U39"/>
  <c r="U47"/>
  <c r="Q39"/>
  <c r="N39"/>
  <c r="N47"/>
  <c r="L34"/>
  <c r="I34"/>
  <c r="F34"/>
  <c r="E34"/>
  <c r="E98" s="1"/>
  <c r="D34"/>
  <c r="Z32"/>
  <c r="Y32"/>
  <c r="V32"/>
  <c r="U32"/>
  <c r="Q32"/>
  <c r="N32"/>
  <c r="Z31"/>
  <c r="Y31"/>
  <c r="V31"/>
  <c r="W31" s="1"/>
  <c r="U31"/>
  <c r="Q31"/>
  <c r="N31"/>
  <c r="Z30"/>
  <c r="Y30"/>
  <c r="V30"/>
  <c r="U30"/>
  <c r="Q30"/>
  <c r="N30"/>
  <c r="Z29"/>
  <c r="Y29"/>
  <c r="V29"/>
  <c r="W29" s="1"/>
  <c r="U29"/>
  <c r="Q29"/>
  <c r="N29"/>
  <c r="Z28"/>
  <c r="Y28"/>
  <c r="V28"/>
  <c r="U28"/>
  <c r="Q28"/>
  <c r="N28"/>
  <c r="Z27"/>
  <c r="Y27"/>
  <c r="V27"/>
  <c r="W27" s="1"/>
  <c r="U27"/>
  <c r="Q27"/>
  <c r="N27"/>
  <c r="Z26"/>
  <c r="Y26"/>
  <c r="V26"/>
  <c r="U26"/>
  <c r="Q26"/>
  <c r="N26"/>
  <c r="Z25"/>
  <c r="Y25"/>
  <c r="V25"/>
  <c r="W25" s="1"/>
  <c r="U25"/>
  <c r="Q25"/>
  <c r="N25"/>
  <c r="Z24"/>
  <c r="Y24"/>
  <c r="V24"/>
  <c r="U24"/>
  <c r="U34" s="1"/>
  <c r="Q24"/>
  <c r="N24"/>
  <c r="Z23"/>
  <c r="Y23"/>
  <c r="V23"/>
  <c r="U23"/>
  <c r="Q23"/>
  <c r="N23"/>
  <c r="L19"/>
  <c r="I19"/>
  <c r="F19"/>
  <c r="E19"/>
  <c r="D19"/>
  <c r="Z17"/>
  <c r="Y17"/>
  <c r="V17"/>
  <c r="U17"/>
  <c r="W17" s="1"/>
  <c r="Q17"/>
  <c r="N17"/>
  <c r="Z16"/>
  <c r="Y16"/>
  <c r="V16"/>
  <c r="U16"/>
  <c r="W16" s="1"/>
  <c r="Q16"/>
  <c r="N16"/>
  <c r="Z15"/>
  <c r="Y15"/>
  <c r="V15"/>
  <c r="U15"/>
  <c r="W15"/>
  <c r="Q15"/>
  <c r="N15"/>
  <c r="Z14"/>
  <c r="Y14"/>
  <c r="V14"/>
  <c r="W14" s="1"/>
  <c r="U14"/>
  <c r="Q14"/>
  <c r="N14"/>
  <c r="Z13"/>
  <c r="Y13"/>
  <c r="V13"/>
  <c r="U13"/>
  <c r="Q13"/>
  <c r="N13"/>
  <c r="Z12"/>
  <c r="Y12"/>
  <c r="V12"/>
  <c r="W12" s="1"/>
  <c r="U12"/>
  <c r="Q12"/>
  <c r="Q19" s="1"/>
  <c r="N12"/>
  <c r="B6"/>
  <c r="AA16" s="1"/>
  <c r="B4"/>
  <c r="B3"/>
  <c r="B3" i="6"/>
  <c r="B4"/>
  <c r="B6"/>
  <c r="N12"/>
  <c r="N20" s="1"/>
  <c r="U12"/>
  <c r="Y12"/>
  <c r="Z12"/>
  <c r="AA12"/>
  <c r="AC12" s="1"/>
  <c r="N13"/>
  <c r="Q13"/>
  <c r="U13"/>
  <c r="V13"/>
  <c r="Y13"/>
  <c r="Z13"/>
  <c r="AA13"/>
  <c r="AB13" s="1"/>
  <c r="N14"/>
  <c r="Q14"/>
  <c r="U14"/>
  <c r="W14" s="1"/>
  <c r="V14"/>
  <c r="Y14"/>
  <c r="AA14" s="1"/>
  <c r="AB14" s="1"/>
  <c r="P14" s="1"/>
  <c r="R14" s="1"/>
  <c r="S14" s="1"/>
  <c r="Z14"/>
  <c r="N15"/>
  <c r="Q15"/>
  <c r="U15"/>
  <c r="W15" s="1"/>
  <c r="V15"/>
  <c r="Y15"/>
  <c r="Z15"/>
  <c r="N16"/>
  <c r="Q16"/>
  <c r="U16"/>
  <c r="W16" s="1"/>
  <c r="V16"/>
  <c r="Y16"/>
  <c r="AA16" s="1"/>
  <c r="AC16" s="1"/>
  <c r="P16" s="1"/>
  <c r="R16" s="1"/>
  <c r="S16" s="1"/>
  <c r="Z16"/>
  <c r="N17"/>
  <c r="Q17"/>
  <c r="U17"/>
  <c r="W17" s="1"/>
  <c r="V17"/>
  <c r="Y17"/>
  <c r="Z17"/>
  <c r="N18"/>
  <c r="Q18"/>
  <c r="U18"/>
  <c r="V18"/>
  <c r="Y18"/>
  <c r="Z18"/>
  <c r="AA18"/>
  <c r="AC18" s="1"/>
  <c r="P18" s="1"/>
  <c r="R18" s="1"/>
  <c r="S18" s="1"/>
  <c r="D20"/>
  <c r="E20"/>
  <c r="F20"/>
  <c r="I20"/>
  <c r="L20"/>
  <c r="N24"/>
  <c r="Q24"/>
  <c r="U24"/>
  <c r="V24"/>
  <c r="Y24"/>
  <c r="Z24"/>
  <c r="AA24"/>
  <c r="AB24" s="1"/>
  <c r="N25"/>
  <c r="Q25"/>
  <c r="U25"/>
  <c r="V25"/>
  <c r="Y25"/>
  <c r="Z25"/>
  <c r="AA25" s="1"/>
  <c r="N26"/>
  <c r="Q26"/>
  <c r="U26"/>
  <c r="V26"/>
  <c r="Y26"/>
  <c r="Z26"/>
  <c r="N27"/>
  <c r="Q27"/>
  <c r="U27"/>
  <c r="V27"/>
  <c r="W27" s="1"/>
  <c r="Y27"/>
  <c r="AA27" s="1"/>
  <c r="AC27" s="1"/>
  <c r="P27" s="1"/>
  <c r="R27" s="1"/>
  <c r="Z27"/>
  <c r="N28"/>
  <c r="Q28"/>
  <c r="U28"/>
  <c r="V28"/>
  <c r="W28"/>
  <c r="Y28"/>
  <c r="Z28"/>
  <c r="AA28"/>
  <c r="AB28"/>
  <c r="N29"/>
  <c r="Q29"/>
  <c r="U29"/>
  <c r="V29"/>
  <c r="Y29"/>
  <c r="Z29"/>
  <c r="AA29"/>
  <c r="AB29" s="1"/>
  <c r="N30"/>
  <c r="Q30"/>
  <c r="U30"/>
  <c r="W30" s="1"/>
  <c r="V30"/>
  <c r="Y30"/>
  <c r="Z30"/>
  <c r="N31"/>
  <c r="Q31"/>
  <c r="U31"/>
  <c r="V31"/>
  <c r="W31"/>
  <c r="Y31"/>
  <c r="AA31" s="1"/>
  <c r="Z31"/>
  <c r="AB31"/>
  <c r="N32"/>
  <c r="Q32"/>
  <c r="U32"/>
  <c r="V32"/>
  <c r="W32" s="1"/>
  <c r="Y32"/>
  <c r="Z32"/>
  <c r="AA32"/>
  <c r="AB32" s="1"/>
  <c r="N33"/>
  <c r="Q33"/>
  <c r="U33"/>
  <c r="V33"/>
  <c r="Y33"/>
  <c r="Z33"/>
  <c r="AA33"/>
  <c r="AB33" s="1"/>
  <c r="D35"/>
  <c r="E35"/>
  <c r="F35"/>
  <c r="F100" s="1"/>
  <c r="I35"/>
  <c r="L35"/>
  <c r="U35"/>
  <c r="N40"/>
  <c r="Q40"/>
  <c r="U40"/>
  <c r="V40"/>
  <c r="Y40"/>
  <c r="Z40"/>
  <c r="AA40"/>
  <c r="AB40" s="1"/>
  <c r="N41"/>
  <c r="N48" s="1"/>
  <c r="Q41"/>
  <c r="U41"/>
  <c r="V41"/>
  <c r="V48" s="1"/>
  <c r="Y41"/>
  <c r="AA41" s="1"/>
  <c r="AB41" s="1"/>
  <c r="Z41"/>
  <c r="N42"/>
  <c r="Q42"/>
  <c r="U42"/>
  <c r="V42"/>
  <c r="W42" s="1"/>
  <c r="Y42"/>
  <c r="AA42" s="1"/>
  <c r="AB42" s="1"/>
  <c r="Z42"/>
  <c r="N43"/>
  <c r="Q43"/>
  <c r="U43"/>
  <c r="V43"/>
  <c r="W43" s="1"/>
  <c r="Y43"/>
  <c r="Z43"/>
  <c r="AA43"/>
  <c r="AB43" s="1"/>
  <c r="N44"/>
  <c r="Q44"/>
  <c r="U44"/>
  <c r="W44" s="1"/>
  <c r="V44"/>
  <c r="Y44"/>
  <c r="Z44"/>
  <c r="AA44" s="1"/>
  <c r="N45"/>
  <c r="Q45"/>
  <c r="U45"/>
  <c r="W45" s="1"/>
  <c r="V45"/>
  <c r="Y45"/>
  <c r="Z45"/>
  <c r="N46"/>
  <c r="AB46" s="1"/>
  <c r="Q46"/>
  <c r="U46"/>
  <c r="V46"/>
  <c r="W46"/>
  <c r="Y46"/>
  <c r="AA46" s="1"/>
  <c r="Z46"/>
  <c r="D48"/>
  <c r="E48"/>
  <c r="F48"/>
  <c r="I48"/>
  <c r="L48"/>
  <c r="N52"/>
  <c r="N59" s="1"/>
  <c r="U52"/>
  <c r="Y52"/>
  <c r="Z52"/>
  <c r="AA52"/>
  <c r="N53"/>
  <c r="Q53"/>
  <c r="U53"/>
  <c r="V53"/>
  <c r="W53" s="1"/>
  <c r="Y53"/>
  <c r="Z53"/>
  <c r="AA53"/>
  <c r="AB53" s="1"/>
  <c r="N54"/>
  <c r="Q54"/>
  <c r="U54"/>
  <c r="W54" s="1"/>
  <c r="V54"/>
  <c r="Y54"/>
  <c r="Z54"/>
  <c r="AA54"/>
  <c r="AB54" s="1"/>
  <c r="N55"/>
  <c r="Q55"/>
  <c r="U55"/>
  <c r="V55"/>
  <c r="Y55"/>
  <c r="Z55"/>
  <c r="N56"/>
  <c r="Q56"/>
  <c r="U56"/>
  <c r="V56"/>
  <c r="Y56"/>
  <c r="Z56"/>
  <c r="N57"/>
  <c r="Q57"/>
  <c r="U57"/>
  <c r="V57"/>
  <c r="Y57"/>
  <c r="Z57"/>
  <c r="D59"/>
  <c r="E59"/>
  <c r="F59"/>
  <c r="I59"/>
  <c r="L59"/>
  <c r="L100"/>
  <c r="N63"/>
  <c r="Q63"/>
  <c r="Q73" s="1"/>
  <c r="U63"/>
  <c r="V63"/>
  <c r="W63" s="1"/>
  <c r="Y63"/>
  <c r="AA63" s="1"/>
  <c r="AC63" s="1"/>
  <c r="Z63"/>
  <c r="N64"/>
  <c r="Q64"/>
  <c r="U64"/>
  <c r="V64"/>
  <c r="W64"/>
  <c r="Y64"/>
  <c r="Z64"/>
  <c r="AA64"/>
  <c r="AB64"/>
  <c r="P64" s="1"/>
  <c r="R64" s="1"/>
  <c r="S64" s="1"/>
  <c r="N65"/>
  <c r="Q65"/>
  <c r="U65"/>
  <c r="V65"/>
  <c r="Y65"/>
  <c r="Z65"/>
  <c r="AA65" s="1"/>
  <c r="AB65" s="1"/>
  <c r="N66"/>
  <c r="Q66"/>
  <c r="U66"/>
  <c r="V66"/>
  <c r="Y66"/>
  <c r="Z66"/>
  <c r="N67"/>
  <c r="Q67"/>
  <c r="U67"/>
  <c r="V67"/>
  <c r="W67" s="1"/>
  <c r="Y67"/>
  <c r="AA67" s="1"/>
  <c r="AB67" s="1"/>
  <c r="Z67"/>
  <c r="N68"/>
  <c r="Q68"/>
  <c r="U68"/>
  <c r="V68"/>
  <c r="Y68"/>
  <c r="Z68"/>
  <c r="AA68"/>
  <c r="N69"/>
  <c r="Q69"/>
  <c r="U69"/>
  <c r="V69"/>
  <c r="W69" s="1"/>
  <c r="Y69"/>
  <c r="Z69"/>
  <c r="AA69"/>
  <c r="AC69" s="1"/>
  <c r="P69" s="1"/>
  <c r="R69" s="1"/>
  <c r="N70"/>
  <c r="Q70"/>
  <c r="U70"/>
  <c r="V70"/>
  <c r="W70" s="1"/>
  <c r="Y70"/>
  <c r="Z70"/>
  <c r="AA70"/>
  <c r="N71"/>
  <c r="Q71"/>
  <c r="U71"/>
  <c r="V71"/>
  <c r="W71" s="1"/>
  <c r="Y71"/>
  <c r="Z71"/>
  <c r="AA71"/>
  <c r="AB71" s="1"/>
  <c r="D73"/>
  <c r="E73"/>
  <c r="F73"/>
  <c r="I73"/>
  <c r="L73"/>
  <c r="N78"/>
  <c r="Q78"/>
  <c r="U78"/>
  <c r="V78"/>
  <c r="W78"/>
  <c r="Y78"/>
  <c r="AA78" s="1"/>
  <c r="Z78"/>
  <c r="AB78"/>
  <c r="N79"/>
  <c r="Q79"/>
  <c r="U79"/>
  <c r="V79"/>
  <c r="W79" s="1"/>
  <c r="Y79"/>
  <c r="Z79"/>
  <c r="AA79"/>
  <c r="N80"/>
  <c r="Q80"/>
  <c r="U80"/>
  <c r="V80"/>
  <c r="V83" s="1"/>
  <c r="Y80"/>
  <c r="Z80"/>
  <c r="AA80" s="1"/>
  <c r="N81"/>
  <c r="Q81"/>
  <c r="U81"/>
  <c r="V81"/>
  <c r="Y81"/>
  <c r="Z81"/>
  <c r="D83"/>
  <c r="E83"/>
  <c r="F83"/>
  <c r="I83"/>
  <c r="L83"/>
  <c r="N83"/>
  <c r="N87"/>
  <c r="Q87"/>
  <c r="U87"/>
  <c r="V87"/>
  <c r="Y87"/>
  <c r="Z87"/>
  <c r="N88"/>
  <c r="Q88"/>
  <c r="U88"/>
  <c r="V88"/>
  <c r="Y88"/>
  <c r="AA88" s="1"/>
  <c r="AB88" s="1"/>
  <c r="Z88"/>
  <c r="N89"/>
  <c r="Q89"/>
  <c r="U89"/>
  <c r="V89"/>
  <c r="Y89"/>
  <c r="Z89"/>
  <c r="N90"/>
  <c r="Q90"/>
  <c r="U90"/>
  <c r="V90"/>
  <c r="Y90"/>
  <c r="AA90" s="1"/>
  <c r="AB90" s="1"/>
  <c r="Z90"/>
  <c r="N91"/>
  <c r="Q91"/>
  <c r="U91"/>
  <c r="V91"/>
  <c r="Y91"/>
  <c r="Z91"/>
  <c r="N92"/>
  <c r="Q92"/>
  <c r="U92"/>
  <c r="V92"/>
  <c r="Y92"/>
  <c r="AA92" s="1"/>
  <c r="AB92" s="1"/>
  <c r="Z92"/>
  <c r="N93"/>
  <c r="Q93"/>
  <c r="U93"/>
  <c r="V93"/>
  <c r="Y93"/>
  <c r="Z93"/>
  <c r="N94"/>
  <c r="Q94"/>
  <c r="U94"/>
  <c r="V94"/>
  <c r="Y94"/>
  <c r="AA94" s="1"/>
  <c r="AC94" s="1"/>
  <c r="P94" s="1"/>
  <c r="R94" s="1"/>
  <c r="S94" s="1"/>
  <c r="Z94"/>
  <c r="N95"/>
  <c r="Q95"/>
  <c r="U95"/>
  <c r="V95"/>
  <c r="Y95"/>
  <c r="Z95"/>
  <c r="D97"/>
  <c r="E97"/>
  <c r="F97"/>
  <c r="I97"/>
  <c r="L97"/>
  <c r="N97"/>
  <c r="F7" i="42"/>
  <c r="B9"/>
  <c r="D10"/>
  <c r="H17"/>
  <c r="L17"/>
  <c r="P17"/>
  <c r="Q17"/>
  <c r="W17"/>
  <c r="V17" s="1"/>
  <c r="AB17"/>
  <c r="AC17" s="1"/>
  <c r="AD17" s="1"/>
  <c r="A17"/>
  <c r="H19"/>
  <c r="L19"/>
  <c r="Q19"/>
  <c r="W19"/>
  <c r="V19" s="1"/>
  <c r="AB19"/>
  <c r="AC19" s="1"/>
  <c r="AD19"/>
  <c r="A19" s="1"/>
  <c r="H20"/>
  <c r="L20"/>
  <c r="P20"/>
  <c r="S20" s="1"/>
  <c r="Q20"/>
  <c r="W20"/>
  <c r="V20" s="1"/>
  <c r="AB20"/>
  <c r="AC20"/>
  <c r="AD20"/>
  <c r="A20"/>
  <c r="H21"/>
  <c r="L21"/>
  <c r="Q21"/>
  <c r="W21"/>
  <c r="V21" s="1"/>
  <c r="AB21"/>
  <c r="AC21"/>
  <c r="AD21"/>
  <c r="A21" s="1"/>
  <c r="H22"/>
  <c r="L22"/>
  <c r="Q22"/>
  <c r="W22"/>
  <c r="V22" s="1"/>
  <c r="AB22"/>
  <c r="AC22"/>
  <c r="AD22"/>
  <c r="A22" s="1"/>
  <c r="H23"/>
  <c r="L23"/>
  <c r="Q23"/>
  <c r="W23"/>
  <c r="V23"/>
  <c r="AB23"/>
  <c r="AC23" s="1"/>
  <c r="AD23" s="1"/>
  <c r="A23" s="1"/>
  <c r="H24"/>
  <c r="L24"/>
  <c r="Q24"/>
  <c r="W24"/>
  <c r="V24"/>
  <c r="AB24"/>
  <c r="AC24" s="1"/>
  <c r="AD24" s="1"/>
  <c r="A24" s="1"/>
  <c r="F26"/>
  <c r="G26"/>
  <c r="J26"/>
  <c r="X26"/>
  <c r="Z26"/>
  <c r="AB26"/>
  <c r="AC26"/>
  <c r="AD26"/>
  <c r="A26"/>
  <c r="AB27"/>
  <c r="AC27"/>
  <c r="AD27"/>
  <c r="A27"/>
  <c r="H28"/>
  <c r="L28"/>
  <c r="P28" s="1"/>
  <c r="Q28" s="1"/>
  <c r="Q36" s="1"/>
  <c r="W28"/>
  <c r="V28"/>
  <c r="AB28"/>
  <c r="AC28"/>
  <c r="AD28" s="1"/>
  <c r="A28" s="1"/>
  <c r="H29"/>
  <c r="L29"/>
  <c r="Q29"/>
  <c r="W29"/>
  <c r="V29" s="1"/>
  <c r="V36" s="1"/>
  <c r="AB29"/>
  <c r="AC29"/>
  <c r="AD29" s="1"/>
  <c r="A29" s="1"/>
  <c r="H30"/>
  <c r="P30" s="1"/>
  <c r="S30" s="1"/>
  <c r="L30"/>
  <c r="Q30"/>
  <c r="W30"/>
  <c r="V30"/>
  <c r="AB30"/>
  <c r="AC30"/>
  <c r="AD30" s="1"/>
  <c r="A30" s="1"/>
  <c r="H31"/>
  <c r="L31"/>
  <c r="Q31"/>
  <c r="W31"/>
  <c r="V31" s="1"/>
  <c r="AB31"/>
  <c r="AC31" s="1"/>
  <c r="AD31" s="1"/>
  <c r="A31" s="1"/>
  <c r="H32"/>
  <c r="L32"/>
  <c r="Q32"/>
  <c r="W32"/>
  <c r="V32"/>
  <c r="AB32"/>
  <c r="AC32" s="1"/>
  <c r="AD32" s="1"/>
  <c r="A32"/>
  <c r="H33"/>
  <c r="L33"/>
  <c r="Q33"/>
  <c r="W33"/>
  <c r="V33" s="1"/>
  <c r="AB33"/>
  <c r="AC33"/>
  <c r="AD33"/>
  <c r="A33"/>
  <c r="H34"/>
  <c r="L34"/>
  <c r="P34"/>
  <c r="S34" s="1"/>
  <c r="Q34"/>
  <c r="W34"/>
  <c r="V34"/>
  <c r="AB34"/>
  <c r="AC34"/>
  <c r="AD34"/>
  <c r="A34"/>
  <c r="Q35"/>
  <c r="AB35"/>
  <c r="AC35"/>
  <c r="AD35"/>
  <c r="F36"/>
  <c r="G36"/>
  <c r="J36"/>
  <c r="X36"/>
  <c r="Z36"/>
  <c r="AB36"/>
  <c r="AC36"/>
  <c r="AD36" s="1"/>
  <c r="A36" s="1"/>
  <c r="AB37"/>
  <c r="AC37" s="1"/>
  <c r="AD37" s="1"/>
  <c r="A37" s="1"/>
  <c r="H38"/>
  <c r="L38"/>
  <c r="L46" s="1"/>
  <c r="Q38"/>
  <c r="W38"/>
  <c r="V38" s="1"/>
  <c r="AB38"/>
  <c r="AC38"/>
  <c r="AD38"/>
  <c r="A38" s="1"/>
  <c r="H39"/>
  <c r="L39"/>
  <c r="P39"/>
  <c r="S39" s="1"/>
  <c r="Q39"/>
  <c r="W39"/>
  <c r="V39" s="1"/>
  <c r="AB39"/>
  <c r="AC39"/>
  <c r="AD39"/>
  <c r="A39"/>
  <c r="H40"/>
  <c r="L40"/>
  <c r="P40"/>
  <c r="S40" s="1"/>
  <c r="Q40"/>
  <c r="W40"/>
  <c r="V40"/>
  <c r="AB40"/>
  <c r="AC40"/>
  <c r="AD40"/>
  <c r="A40"/>
  <c r="H41"/>
  <c r="L41"/>
  <c r="P41" s="1"/>
  <c r="S41" s="1"/>
  <c r="Q41"/>
  <c r="W41"/>
  <c r="V41" s="1"/>
  <c r="AB41"/>
  <c r="AC41"/>
  <c r="AD41"/>
  <c r="A41"/>
  <c r="H42"/>
  <c r="L42"/>
  <c r="P42"/>
  <c r="S42" s="1"/>
  <c r="Q42"/>
  <c r="W42"/>
  <c r="V42" s="1"/>
  <c r="AB42"/>
  <c r="AC42"/>
  <c r="AD42"/>
  <c r="A42" s="1"/>
  <c r="H43"/>
  <c r="L43"/>
  <c r="P43" s="1"/>
  <c r="S43" s="1"/>
  <c r="Q43"/>
  <c r="W43"/>
  <c r="V43" s="1"/>
  <c r="AB43"/>
  <c r="AC43"/>
  <c r="AD43"/>
  <c r="A43" s="1"/>
  <c r="H44"/>
  <c r="L44"/>
  <c r="P44" s="1"/>
  <c r="S44" s="1"/>
  <c r="Q44"/>
  <c r="W44"/>
  <c r="V44"/>
  <c r="AB44"/>
  <c r="AC44"/>
  <c r="AD44"/>
  <c r="A44"/>
  <c r="F46"/>
  <c r="G46"/>
  <c r="H46"/>
  <c r="J46"/>
  <c r="J101" s="1"/>
  <c r="J102" s="1"/>
  <c r="X46"/>
  <c r="Z46"/>
  <c r="AB46"/>
  <c r="AC46"/>
  <c r="AD46" s="1"/>
  <c r="A46" s="1"/>
  <c r="AB47"/>
  <c r="AC47" s="1"/>
  <c r="AD47" s="1"/>
  <c r="A47" s="1"/>
  <c r="H48"/>
  <c r="L48"/>
  <c r="Q48"/>
  <c r="Q56" s="1"/>
  <c r="W48"/>
  <c r="V48"/>
  <c r="AB48"/>
  <c r="AC48"/>
  <c r="AD48"/>
  <c r="A48"/>
  <c r="H49"/>
  <c r="L49"/>
  <c r="Q49"/>
  <c r="W49"/>
  <c r="V49" s="1"/>
  <c r="AB49"/>
  <c r="AC49"/>
  <c r="AD49"/>
  <c r="A49" s="1"/>
  <c r="H50"/>
  <c r="L50"/>
  <c r="P50"/>
  <c r="S50" s="1"/>
  <c r="Q50"/>
  <c r="W50"/>
  <c r="V50" s="1"/>
  <c r="AB50"/>
  <c r="AC50"/>
  <c r="AD50"/>
  <c r="A50" s="1"/>
  <c r="H51"/>
  <c r="L51"/>
  <c r="P51"/>
  <c r="S51" s="1"/>
  <c r="Q51"/>
  <c r="W51"/>
  <c r="V51" s="1"/>
  <c r="AB51"/>
  <c r="AC51"/>
  <c r="AD51"/>
  <c r="A51"/>
  <c r="H52"/>
  <c r="L52"/>
  <c r="P52"/>
  <c r="S52" s="1"/>
  <c r="Q52"/>
  <c r="W52"/>
  <c r="V52"/>
  <c r="AB52"/>
  <c r="AC52"/>
  <c r="AD52"/>
  <c r="A52"/>
  <c r="H53"/>
  <c r="L53"/>
  <c r="Q53"/>
  <c r="W53"/>
  <c r="V53" s="1"/>
  <c r="AB53"/>
  <c r="AC53"/>
  <c r="AD53"/>
  <c r="A53" s="1"/>
  <c r="H54"/>
  <c r="L54"/>
  <c r="P54"/>
  <c r="S54" s="1"/>
  <c r="Q54"/>
  <c r="W54"/>
  <c r="V54" s="1"/>
  <c r="AB54"/>
  <c r="AC54"/>
  <c r="AD54"/>
  <c r="A54" s="1"/>
  <c r="Q55"/>
  <c r="AB55"/>
  <c r="AC55"/>
  <c r="AD55" s="1"/>
  <c r="A55" s="1"/>
  <c r="F56"/>
  <c r="G56"/>
  <c r="G98" s="1"/>
  <c r="J56"/>
  <c r="X56"/>
  <c r="Z56"/>
  <c r="AB56"/>
  <c r="AC56"/>
  <c r="AD56"/>
  <c r="A56"/>
  <c r="AB57"/>
  <c r="AC57"/>
  <c r="AD57"/>
  <c r="A57"/>
  <c r="H58"/>
  <c r="L58"/>
  <c r="P58" s="1"/>
  <c r="S58" s="1"/>
  <c r="Q58"/>
  <c r="W58"/>
  <c r="V58"/>
  <c r="AB58"/>
  <c r="AC58"/>
  <c r="AD58" s="1"/>
  <c r="A58" s="1"/>
  <c r="H59"/>
  <c r="L59"/>
  <c r="Q59"/>
  <c r="W59"/>
  <c r="V59" s="1"/>
  <c r="AB59"/>
  <c r="AC59"/>
  <c r="AD59" s="1"/>
  <c r="A59" s="1"/>
  <c r="H60"/>
  <c r="P60" s="1"/>
  <c r="S60" s="1"/>
  <c r="T60" s="1"/>
  <c r="L60"/>
  <c r="Q60"/>
  <c r="W60"/>
  <c r="V60"/>
  <c r="AB60"/>
  <c r="AC60"/>
  <c r="AD60" s="1"/>
  <c r="A60" s="1"/>
  <c r="H61"/>
  <c r="L61"/>
  <c r="Q61"/>
  <c r="W61"/>
  <c r="V61" s="1"/>
  <c r="AB61"/>
  <c r="AC61"/>
  <c r="AD61" s="1"/>
  <c r="A61" s="1"/>
  <c r="H62"/>
  <c r="P62" s="1"/>
  <c r="S62" s="1"/>
  <c r="T62" s="1"/>
  <c r="L62"/>
  <c r="Q62"/>
  <c r="W62"/>
  <c r="V62"/>
  <c r="AB62"/>
  <c r="AC62"/>
  <c r="AD62" s="1"/>
  <c r="A62" s="1"/>
  <c r="Q63"/>
  <c r="AB63"/>
  <c r="AC63" s="1"/>
  <c r="AD63" s="1"/>
  <c r="A63"/>
  <c r="F64"/>
  <c r="G64"/>
  <c r="J64"/>
  <c r="X64"/>
  <c r="Z64"/>
  <c r="AB64"/>
  <c r="AC64"/>
  <c r="AD64"/>
  <c r="A64" s="1"/>
  <c r="AB65"/>
  <c r="AC65"/>
  <c r="AD65" s="1"/>
  <c r="A65" s="1"/>
  <c r="H66"/>
  <c r="L66"/>
  <c r="P66" s="1"/>
  <c r="Q66"/>
  <c r="W66"/>
  <c r="V66"/>
  <c r="AB66"/>
  <c r="AC66" s="1"/>
  <c r="AD66" s="1"/>
  <c r="A66" s="1"/>
  <c r="H67"/>
  <c r="P67" s="1"/>
  <c r="L67"/>
  <c r="S67"/>
  <c r="T67" s="1"/>
  <c r="Q67"/>
  <c r="W67"/>
  <c r="V67" s="1"/>
  <c r="AB67"/>
  <c r="AC67" s="1"/>
  <c r="AD67" s="1"/>
  <c r="A67"/>
  <c r="H68"/>
  <c r="P68" s="1"/>
  <c r="S68" s="1"/>
  <c r="T68" s="1"/>
  <c r="L68"/>
  <c r="Q68"/>
  <c r="Q72" s="1"/>
  <c r="W68"/>
  <c r="V68"/>
  <c r="AB68"/>
  <c r="AC68" s="1"/>
  <c r="AD68" s="1"/>
  <c r="A68"/>
  <c r="H69"/>
  <c r="L69"/>
  <c r="Q69"/>
  <c r="W69"/>
  <c r="V69"/>
  <c r="AB69"/>
  <c r="AC69" s="1"/>
  <c r="AD69" s="1"/>
  <c r="A69"/>
  <c r="H70"/>
  <c r="L70"/>
  <c r="Q70"/>
  <c r="W70"/>
  <c r="V70"/>
  <c r="AB70"/>
  <c r="AC70"/>
  <c r="AD70"/>
  <c r="A70"/>
  <c r="AB71"/>
  <c r="AC71"/>
  <c r="AD71"/>
  <c r="A71"/>
  <c r="E72"/>
  <c r="F72"/>
  <c r="G72"/>
  <c r="J72"/>
  <c r="X72"/>
  <c r="Z72"/>
  <c r="AB72"/>
  <c r="AC72" s="1"/>
  <c r="AD72" s="1"/>
  <c r="A72" s="1"/>
  <c r="AB73"/>
  <c r="AC73" s="1"/>
  <c r="AD73" s="1"/>
  <c r="A73"/>
  <c r="AB74"/>
  <c r="AC74" s="1"/>
  <c r="AD74" s="1"/>
  <c r="A74" s="1"/>
  <c r="AB76"/>
  <c r="AC76" s="1"/>
  <c r="AD76" s="1"/>
  <c r="A76"/>
  <c r="AB77"/>
  <c r="AC77" s="1"/>
  <c r="AD77" s="1"/>
  <c r="A77" s="1"/>
  <c r="H78"/>
  <c r="H82" s="1"/>
  <c r="L78"/>
  <c r="P78"/>
  <c r="W78"/>
  <c r="V78" s="1"/>
  <c r="AB78"/>
  <c r="AC78"/>
  <c r="AD78" s="1"/>
  <c r="A78" s="1"/>
  <c r="H79"/>
  <c r="L79"/>
  <c r="Q79"/>
  <c r="W79"/>
  <c r="V79"/>
  <c r="V82" s="1"/>
  <c r="AB79"/>
  <c r="AC79"/>
  <c r="AD79"/>
  <c r="A79"/>
  <c r="H80"/>
  <c r="L80"/>
  <c r="P80" s="1"/>
  <c r="S80" s="1"/>
  <c r="T80" s="1"/>
  <c r="Q80"/>
  <c r="V80"/>
  <c r="AB80"/>
  <c r="AC80"/>
  <c r="AD80" s="1"/>
  <c r="A80" s="1"/>
  <c r="AB81"/>
  <c r="AC81" s="1"/>
  <c r="AD81" s="1"/>
  <c r="A81" s="1"/>
  <c r="F82"/>
  <c r="G82"/>
  <c r="J82"/>
  <c r="X82"/>
  <c r="Z82"/>
  <c r="AB82"/>
  <c r="AC82"/>
  <c r="AD82"/>
  <c r="A82"/>
  <c r="AB83"/>
  <c r="AC83"/>
  <c r="AD83"/>
  <c r="A83"/>
  <c r="H84"/>
  <c r="L84"/>
  <c r="P84" s="1"/>
  <c r="Q84"/>
  <c r="W84"/>
  <c r="V84" s="1"/>
  <c r="AB84"/>
  <c r="AC84" s="1"/>
  <c r="AD84" s="1"/>
  <c r="A84"/>
  <c r="H85"/>
  <c r="H88" s="1"/>
  <c r="L85"/>
  <c r="P85"/>
  <c r="S85" s="1"/>
  <c r="Q85"/>
  <c r="W85"/>
  <c r="V85" s="1"/>
  <c r="AB85"/>
  <c r="AC85" s="1"/>
  <c r="AD85" s="1"/>
  <c r="A85" s="1"/>
  <c r="H86"/>
  <c r="L86"/>
  <c r="Q86"/>
  <c r="Q88" s="1"/>
  <c r="W86"/>
  <c r="V86"/>
  <c r="AB86"/>
  <c r="AC86" s="1"/>
  <c r="AD86" s="1"/>
  <c r="A86"/>
  <c r="AB87"/>
  <c r="AC87" s="1"/>
  <c r="AD87" s="1"/>
  <c r="A87" s="1"/>
  <c r="F88"/>
  <c r="G88"/>
  <c r="J88"/>
  <c r="X88"/>
  <c r="Z88"/>
  <c r="AB88"/>
  <c r="AC88"/>
  <c r="AD88" s="1"/>
  <c r="A88" s="1"/>
  <c r="AB89"/>
  <c r="AC89"/>
  <c r="AD89" s="1"/>
  <c r="A89" s="1"/>
  <c r="AB90"/>
  <c r="AC90"/>
  <c r="AD90"/>
  <c r="A90" s="1"/>
  <c r="H91"/>
  <c r="L91"/>
  <c r="P91"/>
  <c r="P96" s="1"/>
  <c r="Q91"/>
  <c r="W91"/>
  <c r="V91" s="1"/>
  <c r="AB91"/>
  <c r="AC91" s="1"/>
  <c r="AD91" s="1"/>
  <c r="A91"/>
  <c r="H92"/>
  <c r="L92"/>
  <c r="P92"/>
  <c r="S92" s="1"/>
  <c r="T92" s="1"/>
  <c r="Q92"/>
  <c r="W92"/>
  <c r="V92"/>
  <c r="AB92"/>
  <c r="AC92" s="1"/>
  <c r="AD92" s="1"/>
  <c r="A92" s="1"/>
  <c r="H93"/>
  <c r="L93"/>
  <c r="P93"/>
  <c r="S93" s="1"/>
  <c r="T93" s="1"/>
  <c r="Q93"/>
  <c r="W93"/>
  <c r="V93" s="1"/>
  <c r="AB93"/>
  <c r="AC93" s="1"/>
  <c r="AD93" s="1"/>
  <c r="A93"/>
  <c r="H94"/>
  <c r="L94"/>
  <c r="P94"/>
  <c r="S94" s="1"/>
  <c r="T94" s="1"/>
  <c r="Q94"/>
  <c r="W94"/>
  <c r="V94" s="1"/>
  <c r="AB94"/>
  <c r="AC94" s="1"/>
  <c r="AD94" s="1"/>
  <c r="A94" s="1"/>
  <c r="AB95"/>
  <c r="AC95" s="1"/>
  <c r="AD95" s="1"/>
  <c r="A95"/>
  <c r="F96"/>
  <c r="G96"/>
  <c r="J96"/>
  <c r="X96"/>
  <c r="Z96"/>
  <c r="AB96"/>
  <c r="AC96"/>
  <c r="AD96"/>
  <c r="A96" s="1"/>
  <c r="AB97"/>
  <c r="AC97"/>
  <c r="AD97"/>
  <c r="A97" s="1"/>
  <c r="K98"/>
  <c r="R98"/>
  <c r="X98"/>
  <c r="AB98"/>
  <c r="AC98"/>
  <c r="AD98"/>
  <c r="A98" s="1"/>
  <c r="AD99"/>
  <c r="AD100"/>
  <c r="I101"/>
  <c r="K101"/>
  <c r="K102" s="1"/>
  <c r="M101"/>
  <c r="O101"/>
  <c r="O102" s="1"/>
  <c r="O103" s="1"/>
  <c r="R101"/>
  <c r="U101"/>
  <c r="U102"/>
  <c r="U103" s="1"/>
  <c r="AD101"/>
  <c r="I102"/>
  <c r="I103" s="1"/>
  <c r="M102"/>
  <c r="M103"/>
  <c r="R102"/>
  <c r="AD102"/>
  <c r="AD103"/>
  <c r="AD104"/>
  <c r="AD105"/>
  <c r="AD106"/>
  <c r="AD107"/>
  <c r="AD108"/>
  <c r="AD109"/>
  <c r="Q46"/>
  <c r="W44" i="46"/>
  <c r="W45"/>
  <c r="L80" i="47"/>
  <c r="Q45"/>
  <c r="H71"/>
  <c r="L94"/>
  <c r="V37"/>
  <c r="P19"/>
  <c r="S19" s="1"/>
  <c r="T19" s="1"/>
  <c r="P20"/>
  <c r="S20"/>
  <c r="T20" s="1"/>
  <c r="AC78" i="6"/>
  <c r="P78" s="1"/>
  <c r="R78" s="1"/>
  <c r="S78" s="1"/>
  <c r="W64" i="46"/>
  <c r="W65"/>
  <c r="W67"/>
  <c r="W68"/>
  <c r="W69"/>
  <c r="W86"/>
  <c r="W87"/>
  <c r="W88"/>
  <c r="W89"/>
  <c r="W90"/>
  <c r="W91"/>
  <c r="W92"/>
  <c r="W93"/>
  <c r="P28" i="47"/>
  <c r="S28" s="1"/>
  <c r="T28" s="1"/>
  <c r="S29"/>
  <c r="T29"/>
  <c r="P31"/>
  <c r="S31" s="1"/>
  <c r="T31" s="1"/>
  <c r="P32"/>
  <c r="S32" s="1"/>
  <c r="T32" s="1"/>
  <c r="P38"/>
  <c r="S38" s="1"/>
  <c r="T38" s="1"/>
  <c r="P39"/>
  <c r="S39" s="1"/>
  <c r="T39" s="1"/>
  <c r="P40"/>
  <c r="S40" s="1"/>
  <c r="T40" s="1"/>
  <c r="P43"/>
  <c r="S43" s="1"/>
  <c r="T43" s="1"/>
  <c r="P53"/>
  <c r="S53" s="1"/>
  <c r="T53" s="1"/>
  <c r="P58"/>
  <c r="S58" s="1"/>
  <c r="P59"/>
  <c r="S59" s="1"/>
  <c r="P60"/>
  <c r="S60" s="1"/>
  <c r="T60" s="1"/>
  <c r="P61"/>
  <c r="S61" s="1"/>
  <c r="P92"/>
  <c r="S92" s="1"/>
  <c r="T92" s="1"/>
  <c r="F99"/>
  <c r="F100" s="1"/>
  <c r="H26"/>
  <c r="T58"/>
  <c r="P67"/>
  <c r="S67" s="1"/>
  <c r="T67" s="1"/>
  <c r="P68"/>
  <c r="S68"/>
  <c r="T68" s="1"/>
  <c r="P69"/>
  <c r="S69"/>
  <c r="T69" s="1"/>
  <c r="V57"/>
  <c r="V65"/>
  <c r="P77"/>
  <c r="S77" s="1"/>
  <c r="T77" s="1"/>
  <c r="P78"/>
  <c r="S78" s="1"/>
  <c r="P83"/>
  <c r="S83" s="1"/>
  <c r="T83" s="1"/>
  <c r="J100"/>
  <c r="P89"/>
  <c r="X96"/>
  <c r="X101" s="1"/>
  <c r="P18" i="42"/>
  <c r="S18" s="1"/>
  <c r="T18" s="1"/>
  <c r="P21"/>
  <c r="S21"/>
  <c r="T21" s="1"/>
  <c r="P19"/>
  <c r="S19"/>
  <c r="T19" s="1"/>
  <c r="Q26"/>
  <c r="W63" i="46"/>
  <c r="W41"/>
  <c r="W62"/>
  <c r="W40"/>
  <c r="AA17"/>
  <c r="AC17" s="1"/>
  <c r="P17" s="1"/>
  <c r="R17" s="1"/>
  <c r="I98"/>
  <c r="AA39"/>
  <c r="AC39" s="1"/>
  <c r="P39" s="1"/>
  <c r="R39" s="1"/>
  <c r="S39" s="1"/>
  <c r="AA42"/>
  <c r="AB42" s="1"/>
  <c r="AA61"/>
  <c r="AB61"/>
  <c r="P61" s="1"/>
  <c r="AA64"/>
  <c r="AC64" s="1"/>
  <c r="P64" s="1"/>
  <c r="R64" s="1"/>
  <c r="S64" s="1"/>
  <c r="AA66"/>
  <c r="AA69"/>
  <c r="AB69" s="1"/>
  <c r="AA86"/>
  <c r="AB86" s="1"/>
  <c r="AA88"/>
  <c r="AB88" s="1"/>
  <c r="AA90"/>
  <c r="AB90" s="1"/>
  <c r="AA91"/>
  <c r="AB91" s="1"/>
  <c r="AA93"/>
  <c r="AB93" s="1"/>
  <c r="W23"/>
  <c r="AA31"/>
  <c r="F98"/>
  <c r="Q57"/>
  <c r="AA52"/>
  <c r="AC52" s="1"/>
  <c r="P52" s="1"/>
  <c r="R52" s="1"/>
  <c r="S52" s="1"/>
  <c r="AA54"/>
  <c r="AA76"/>
  <c r="AB76" s="1"/>
  <c r="W13"/>
  <c r="Q96" i="42"/>
  <c r="W24" i="46"/>
  <c r="W26"/>
  <c r="W28"/>
  <c r="W30"/>
  <c r="W32"/>
  <c r="W51"/>
  <c r="W52"/>
  <c r="W53"/>
  <c r="W54"/>
  <c r="W55"/>
  <c r="W76"/>
  <c r="W81" s="1"/>
  <c r="W78"/>
  <c r="W79"/>
  <c r="AB94" i="6"/>
  <c r="AC92"/>
  <c r="P92" s="1"/>
  <c r="R92" s="1"/>
  <c r="S92" s="1"/>
  <c r="AC90"/>
  <c r="P90" s="1"/>
  <c r="R90" s="1"/>
  <c r="S90" s="1"/>
  <c r="AC88"/>
  <c r="P88" s="1"/>
  <c r="R88" s="1"/>
  <c r="S88" s="1"/>
  <c r="L88" i="42"/>
  <c r="AB70" i="6"/>
  <c r="AC68"/>
  <c r="P68" s="1"/>
  <c r="R68" s="1"/>
  <c r="V57" i="46"/>
  <c r="L96" i="42"/>
  <c r="L56"/>
  <c r="Q83" i="6"/>
  <c r="AC53"/>
  <c r="P53" s="1"/>
  <c r="R53" s="1"/>
  <c r="S53" s="1"/>
  <c r="Q48"/>
  <c r="AC33"/>
  <c r="P33" s="1"/>
  <c r="R33" s="1"/>
  <c r="S33" s="1"/>
  <c r="AC31"/>
  <c r="P31" s="1"/>
  <c r="R31" s="1"/>
  <c r="S31" s="1"/>
  <c r="AC29"/>
  <c r="P29" s="1"/>
  <c r="R29" s="1"/>
  <c r="S29" s="1"/>
  <c r="AC28"/>
  <c r="P28"/>
  <c r="R28" s="1"/>
  <c r="W39" i="46"/>
  <c r="W47" s="1"/>
  <c r="N57"/>
  <c r="AC61"/>
  <c r="AB64"/>
  <c r="N71"/>
  <c r="W85"/>
  <c r="W95" s="1"/>
  <c r="AC90"/>
  <c r="P90" s="1"/>
  <c r="R90" s="1"/>
  <c r="S90" s="1"/>
  <c r="W88" i="42"/>
  <c r="W82"/>
  <c r="L26"/>
  <c r="S78"/>
  <c r="T78"/>
  <c r="S17"/>
  <c r="S28"/>
  <c r="W64"/>
  <c r="W36"/>
  <c r="V97" i="6"/>
  <c r="AC67"/>
  <c r="P67" s="1"/>
  <c r="R67" s="1"/>
  <c r="AC64"/>
  <c r="AC13"/>
  <c r="AC52"/>
  <c r="P52" s="1"/>
  <c r="Q52" s="1"/>
  <c r="Q59" s="1"/>
  <c r="E100"/>
  <c r="I100"/>
  <c r="AB18"/>
  <c r="AB16"/>
  <c r="AC14"/>
  <c r="AA17"/>
  <c r="AC17" s="1"/>
  <c r="P17" s="1"/>
  <c r="R17" s="1"/>
  <c r="S17" s="1"/>
  <c r="P13"/>
  <c r="R13" s="1"/>
  <c r="R52"/>
  <c r="S47" i="47"/>
  <c r="F101"/>
  <c r="S89"/>
  <c r="S57"/>
  <c r="R61" i="46"/>
  <c r="S61"/>
  <c r="T28" i="42"/>
  <c r="T17"/>
  <c r="R12" i="6"/>
  <c r="S52"/>
  <c r="T57" i="47"/>
  <c r="T47"/>
  <c r="S12" i="6"/>
  <c r="T78" i="47" l="1"/>
  <c r="T80" s="1"/>
  <c r="S80"/>
  <c r="V88" i="42"/>
  <c r="S84"/>
  <c r="T84" s="1"/>
  <c r="T85"/>
  <c r="S63" i="47"/>
  <c r="V96" i="42"/>
  <c r="V64"/>
  <c r="T94" i="47"/>
  <c r="S94"/>
  <c r="W19" i="46"/>
  <c r="W34"/>
  <c r="T53" i="42"/>
  <c r="Q34" i="46"/>
  <c r="V34"/>
  <c r="AA25"/>
  <c r="AB25" s="1"/>
  <c r="AA27"/>
  <c r="AB27" s="1"/>
  <c r="AA78"/>
  <c r="AC78" s="1"/>
  <c r="P78" s="1"/>
  <c r="R78" s="1"/>
  <c r="V55" i="47"/>
  <c r="Q71"/>
  <c r="T58" i="42"/>
  <c r="W26"/>
  <c r="S91"/>
  <c r="AC88" i="46"/>
  <c r="P88" s="1"/>
  <c r="R88" s="1"/>
  <c r="S88" s="1"/>
  <c r="AB52"/>
  <c r="AB39"/>
  <c r="AC32" i="6"/>
  <c r="P32" s="1"/>
  <c r="R32" s="1"/>
  <c r="S32" s="1"/>
  <c r="V19" i="46"/>
  <c r="W57"/>
  <c r="W96" i="42"/>
  <c r="AA77" i="46"/>
  <c r="AA53"/>
  <c r="AC53" s="1"/>
  <c r="P53" s="1"/>
  <c r="R53" s="1"/>
  <c r="S53" s="1"/>
  <c r="AA51"/>
  <c r="AC51" s="1"/>
  <c r="P51" s="1"/>
  <c r="R51" s="1"/>
  <c r="S51" s="1"/>
  <c r="AA32"/>
  <c r="AA28"/>
  <c r="AA24"/>
  <c r="AA92"/>
  <c r="AC92" s="1"/>
  <c r="P92" s="1"/>
  <c r="R92" s="1"/>
  <c r="S92" s="1"/>
  <c r="AA89"/>
  <c r="AC89" s="1"/>
  <c r="P89" s="1"/>
  <c r="R89" s="1"/>
  <c r="S89" s="1"/>
  <c r="AA87"/>
  <c r="AA68"/>
  <c r="AA65"/>
  <c r="AC65" s="1"/>
  <c r="P65" s="1"/>
  <c r="R65" s="1"/>
  <c r="S65" s="1"/>
  <c r="AA63"/>
  <c r="AA44"/>
  <c r="AA41"/>
  <c r="AB41" s="1"/>
  <c r="AA13"/>
  <c r="AB13" s="1"/>
  <c r="P13" s="1"/>
  <c r="R13" s="1"/>
  <c r="S13" s="1"/>
  <c r="AC42" i="6"/>
  <c r="P42" s="1"/>
  <c r="R42" s="1"/>
  <c r="S42" s="1"/>
  <c r="P65" i="47"/>
  <c r="T22"/>
  <c r="P86" i="42"/>
  <c r="S86" s="1"/>
  <c r="S88" s="1"/>
  <c r="W72"/>
  <c r="T54"/>
  <c r="P53"/>
  <c r="S53" s="1"/>
  <c r="T42"/>
  <c r="T39"/>
  <c r="P33"/>
  <c r="S33" s="1"/>
  <c r="T33" s="1"/>
  <c r="P32"/>
  <c r="S32" s="1"/>
  <c r="T32" s="1"/>
  <c r="V26"/>
  <c r="W95" i="6"/>
  <c r="W93"/>
  <c r="W91"/>
  <c r="W89"/>
  <c r="W81"/>
  <c r="W66"/>
  <c r="W56"/>
  <c r="Q35"/>
  <c r="W26"/>
  <c r="W13"/>
  <c r="Q26" i="47"/>
  <c r="V28"/>
  <c r="V35" s="1"/>
  <c r="P41"/>
  <c r="S41" s="1"/>
  <c r="V72" i="42"/>
  <c r="W46"/>
  <c r="AC86" i="46"/>
  <c r="P86" s="1"/>
  <c r="R86" s="1"/>
  <c r="S86" s="1"/>
  <c r="AC40" i="6"/>
  <c r="P40" s="1"/>
  <c r="R40" s="1"/>
  <c r="S40" s="1"/>
  <c r="L64" i="42"/>
  <c r="AA79" i="46"/>
  <c r="AC79" s="1"/>
  <c r="P79" s="1"/>
  <c r="R79" s="1"/>
  <c r="S79" s="1"/>
  <c r="AA55"/>
  <c r="AA30"/>
  <c r="AB30" s="1"/>
  <c r="AA26"/>
  <c r="AC93"/>
  <c r="P93" s="1"/>
  <c r="R93" s="1"/>
  <c r="S93" s="1"/>
  <c r="AA85"/>
  <c r="AA67"/>
  <c r="AA62"/>
  <c r="AA45"/>
  <c r="AA43"/>
  <c r="AA40"/>
  <c r="P30" i="47"/>
  <c r="S30" s="1"/>
  <c r="T30" s="1"/>
  <c r="P70" i="42"/>
  <c r="S70" s="1"/>
  <c r="T70" s="1"/>
  <c r="P69"/>
  <c r="S69" s="1"/>
  <c r="T69" s="1"/>
  <c r="P61"/>
  <c r="S61" s="1"/>
  <c r="T61" s="1"/>
  <c r="P49"/>
  <c r="S49" s="1"/>
  <c r="T49" s="1"/>
  <c r="W94" i="6"/>
  <c r="W92"/>
  <c r="W90"/>
  <c r="W88"/>
  <c r="W57"/>
  <c r="W55"/>
  <c r="W41"/>
  <c r="W33"/>
  <c r="W25"/>
  <c r="AA14" i="46"/>
  <c r="AB14" s="1"/>
  <c r="AA15"/>
  <c r="P23" i="47"/>
  <c r="S23" s="1"/>
  <c r="T23" s="1"/>
  <c r="Q94"/>
  <c r="V46" i="42"/>
  <c r="S13" i="6"/>
  <c r="Q61" i="46"/>
  <c r="Q71" s="1"/>
  <c r="V61"/>
  <c r="AB80" i="6"/>
  <c r="AC80"/>
  <c r="P80" s="1"/>
  <c r="R80" s="1"/>
  <c r="S80" s="1"/>
  <c r="AB25"/>
  <c r="AC25"/>
  <c r="P25" s="1"/>
  <c r="R25" s="1"/>
  <c r="S25" s="1"/>
  <c r="S66" i="42"/>
  <c r="S72" s="1"/>
  <c r="AB44" i="6"/>
  <c r="AC44"/>
  <c r="P44" s="1"/>
  <c r="R44" s="1"/>
  <c r="S44" s="1"/>
  <c r="V56" i="42"/>
  <c r="AC54" i="46"/>
  <c r="P54" s="1"/>
  <c r="R54" s="1"/>
  <c r="S54" s="1"/>
  <c r="AB54"/>
  <c r="AB92"/>
  <c r="P59" i="42"/>
  <c r="H64"/>
  <c r="AC79" i="6"/>
  <c r="P79" s="1"/>
  <c r="AB79"/>
  <c r="AB27"/>
  <c r="N35"/>
  <c r="S27"/>
  <c r="AB17" i="46"/>
  <c r="S17"/>
  <c r="AB78"/>
  <c r="S78"/>
  <c r="P21" i="47"/>
  <c r="S21" s="1"/>
  <c r="T21" s="1"/>
  <c r="V60"/>
  <c r="V63" s="1"/>
  <c r="W63"/>
  <c r="V77"/>
  <c r="V80" s="1"/>
  <c r="W80"/>
  <c r="V90"/>
  <c r="V94" s="1"/>
  <c r="W94"/>
  <c r="P29" i="42"/>
  <c r="H36"/>
  <c r="P22"/>
  <c r="AB69" i="6"/>
  <c r="S69"/>
  <c r="AB68"/>
  <c r="S68"/>
  <c r="N34" i="46"/>
  <c r="AC25"/>
  <c r="P25" s="1"/>
  <c r="R25" s="1"/>
  <c r="S25" s="1"/>
  <c r="AB31"/>
  <c r="AC31"/>
  <c r="P31" s="1"/>
  <c r="R31" s="1"/>
  <c r="S31" s="1"/>
  <c r="H45" i="47"/>
  <c r="P37"/>
  <c r="P82"/>
  <c r="L86"/>
  <c r="V73" i="6"/>
  <c r="P94" i="47"/>
  <c r="V52" i="6"/>
  <c r="AB17"/>
  <c r="AC54"/>
  <c r="P54" s="1"/>
  <c r="R54" s="1"/>
  <c r="AB52"/>
  <c r="L82" i="42"/>
  <c r="U81" i="46"/>
  <c r="AC76"/>
  <c r="P76" s="1"/>
  <c r="AC69"/>
  <c r="P69" s="1"/>
  <c r="R69" s="1"/>
  <c r="S69" s="1"/>
  <c r="N19"/>
  <c r="AC24" i="6"/>
  <c r="P24" s="1"/>
  <c r="AC30" i="46"/>
  <c r="P30" s="1"/>
  <c r="R30" s="1"/>
  <c r="S30" s="1"/>
  <c r="U19"/>
  <c r="AC91"/>
  <c r="P91" s="1"/>
  <c r="R91" s="1"/>
  <c r="S91" s="1"/>
  <c r="AC43" i="6"/>
  <c r="P43" s="1"/>
  <c r="R43" s="1"/>
  <c r="S43" s="1"/>
  <c r="P57" i="47"/>
  <c r="P51"/>
  <c r="S51" s="1"/>
  <c r="T51" s="1"/>
  <c r="V45"/>
  <c r="H96" i="42"/>
  <c r="P79"/>
  <c r="T30"/>
  <c r="G101"/>
  <c r="G102" s="1"/>
  <c r="G103" s="1"/>
  <c r="AC71" i="6"/>
  <c r="P71" s="1"/>
  <c r="R71" s="1"/>
  <c r="S71" s="1"/>
  <c r="AC70"/>
  <c r="P70" s="1"/>
  <c r="R70" s="1"/>
  <c r="S70" s="1"/>
  <c r="W68"/>
  <c r="S67"/>
  <c r="AB63"/>
  <c r="P63" s="1"/>
  <c r="D100"/>
  <c r="D103" s="1"/>
  <c r="AA23" i="46"/>
  <c r="AA29"/>
  <c r="AB29" s="1"/>
  <c r="L98"/>
  <c r="N81"/>
  <c r="G96" i="47"/>
  <c r="G101" s="1"/>
  <c r="T41"/>
  <c r="L55"/>
  <c r="AC66" i="46"/>
  <c r="P66" s="1"/>
  <c r="R66" s="1"/>
  <c r="S66" s="1"/>
  <c r="AB66"/>
  <c r="AC16"/>
  <c r="P16" s="1"/>
  <c r="R16" s="1"/>
  <c r="S16" s="1"/>
  <c r="AB16"/>
  <c r="W87" i="6"/>
  <c r="W97" s="1"/>
  <c r="U97"/>
  <c r="P17" i="47"/>
  <c r="L26"/>
  <c r="V18"/>
  <c r="W26"/>
  <c r="H55"/>
  <c r="H96" s="1"/>
  <c r="P49"/>
  <c r="W80" i="6"/>
  <c r="W83" s="1"/>
  <c r="U83"/>
  <c r="W24"/>
  <c r="W35" s="1"/>
  <c r="V35"/>
  <c r="AC14" i="46"/>
  <c r="P14" s="1"/>
  <c r="R14" s="1"/>
  <c r="S14" s="1"/>
  <c r="H72" i="42"/>
  <c r="AB79" i="46"/>
  <c r="P80" i="47"/>
  <c r="AC41" i="6"/>
  <c r="P41" s="1"/>
  <c r="AC65"/>
  <c r="P65" s="1"/>
  <c r="R65" s="1"/>
  <c r="S65" s="1"/>
  <c r="W56" i="42"/>
  <c r="L36"/>
  <c r="AB89" i="46"/>
  <c r="AC42"/>
  <c r="P42" s="1"/>
  <c r="R42" s="1"/>
  <c r="S42" s="1"/>
  <c r="L72" i="42"/>
  <c r="AB53" i="46"/>
  <c r="AC41"/>
  <c r="P41" s="1"/>
  <c r="R41" s="1"/>
  <c r="S41" s="1"/>
  <c r="AC46" i="6"/>
  <c r="P46" s="1"/>
  <c r="R46" s="1"/>
  <c r="S46" s="1"/>
  <c r="P23" i="42"/>
  <c r="S23" s="1"/>
  <c r="T23" s="1"/>
  <c r="Q64"/>
  <c r="F101"/>
  <c r="F102" s="1"/>
  <c r="T50"/>
  <c r="T43"/>
  <c r="P31"/>
  <c r="S31" s="1"/>
  <c r="T31" s="1"/>
  <c r="Q97" i="6"/>
  <c r="AA56"/>
  <c r="AA30"/>
  <c r="S28"/>
  <c r="U20"/>
  <c r="U100" s="1"/>
  <c r="AB12"/>
  <c r="P12" s="1"/>
  <c r="AA12" i="46"/>
  <c r="W65" i="6"/>
  <c r="W73" s="1"/>
  <c r="U73"/>
  <c r="H26" i="42"/>
  <c r="H98" s="1"/>
  <c r="V66" i="47"/>
  <c r="V71" s="1"/>
  <c r="W71"/>
  <c r="V82"/>
  <c r="V86" s="1"/>
  <c r="W86"/>
  <c r="K103" i="42"/>
  <c r="Q78"/>
  <c r="Q82" s="1"/>
  <c r="Q98" s="1"/>
  <c r="T52"/>
  <c r="T41"/>
  <c r="P38"/>
  <c r="T34"/>
  <c r="X101"/>
  <c r="X102" s="1"/>
  <c r="X103" s="1"/>
  <c r="AA95" i="6"/>
  <c r="AA93"/>
  <c r="AA91"/>
  <c r="AA89"/>
  <c r="AA87"/>
  <c r="AA81"/>
  <c r="AA57"/>
  <c r="AA55"/>
  <c r="U59"/>
  <c r="AA45"/>
  <c r="AA26"/>
  <c r="Q47" i="46"/>
  <c r="Q98" s="1"/>
  <c r="J96" i="47"/>
  <c r="J101" s="1"/>
  <c r="W45"/>
  <c r="W55"/>
  <c r="T59"/>
  <c r="T63" s="1"/>
  <c r="H86"/>
  <c r="P48" i="42"/>
  <c r="H56"/>
  <c r="W40" i="6"/>
  <c r="W48" s="1"/>
  <c r="U48"/>
  <c r="P33" i="47"/>
  <c r="R103" i="42"/>
  <c r="T51"/>
  <c r="T44"/>
  <c r="T40"/>
  <c r="J98"/>
  <c r="J103" s="1"/>
  <c r="Z98"/>
  <c r="F98"/>
  <c r="F103" s="1"/>
  <c r="P24"/>
  <c r="S24" s="1"/>
  <c r="T24" s="1"/>
  <c r="T20"/>
  <c r="AA66" i="6"/>
  <c r="N73"/>
  <c r="W29"/>
  <c r="W18"/>
  <c r="AA15"/>
  <c r="L71" i="47"/>
  <c r="H80"/>
  <c r="K101"/>
  <c r="AC40" i="46" l="1"/>
  <c r="P40" s="1"/>
  <c r="R40" s="1"/>
  <c r="S40" s="1"/>
  <c r="S47" s="1"/>
  <c r="AB40"/>
  <c r="AC67"/>
  <c r="P67" s="1"/>
  <c r="R67" s="1"/>
  <c r="S67" s="1"/>
  <c r="AB67"/>
  <c r="S65" i="47"/>
  <c r="P71"/>
  <c r="AB44" i="46"/>
  <c r="AC44"/>
  <c r="P44" s="1"/>
  <c r="R44" s="1"/>
  <c r="S44" s="1"/>
  <c r="AC87"/>
  <c r="P87" s="1"/>
  <c r="R87" s="1"/>
  <c r="S87" s="1"/>
  <c r="AB87"/>
  <c r="AC28"/>
  <c r="P28" s="1"/>
  <c r="R28" s="1"/>
  <c r="S28" s="1"/>
  <c r="AB28"/>
  <c r="AC77"/>
  <c r="P77" s="1"/>
  <c r="R77" s="1"/>
  <c r="S77" s="1"/>
  <c r="AB77"/>
  <c r="T91" i="42"/>
  <c r="T96" s="1"/>
  <c r="S96"/>
  <c r="AC15" i="46"/>
  <c r="P15" s="1"/>
  <c r="R15" s="1"/>
  <c r="S15" s="1"/>
  <c r="AB15"/>
  <c r="AB62"/>
  <c r="P62" s="1"/>
  <c r="R62" s="1"/>
  <c r="S62" s="1"/>
  <c r="AC62"/>
  <c r="AC26"/>
  <c r="P26" s="1"/>
  <c r="R26" s="1"/>
  <c r="S26" s="1"/>
  <c r="AB26"/>
  <c r="AC68"/>
  <c r="P68" s="1"/>
  <c r="R68" s="1"/>
  <c r="S68" s="1"/>
  <c r="AB68"/>
  <c r="AC24"/>
  <c r="P24" s="1"/>
  <c r="R24" s="1"/>
  <c r="S24" s="1"/>
  <c r="AB24"/>
  <c r="T86" i="42"/>
  <c r="T88" s="1"/>
  <c r="P88"/>
  <c r="AC27" i="46"/>
  <c r="P27" s="1"/>
  <c r="R27" s="1"/>
  <c r="S27" s="1"/>
  <c r="AB65"/>
  <c r="AB51"/>
  <c r="V98" i="42"/>
  <c r="AB45" i="46"/>
  <c r="AC45"/>
  <c r="P45" s="1"/>
  <c r="R45" s="1"/>
  <c r="S45" s="1"/>
  <c r="AC43"/>
  <c r="P43" s="1"/>
  <c r="R43" s="1"/>
  <c r="S43" s="1"/>
  <c r="AB43"/>
  <c r="AB85"/>
  <c r="AC85"/>
  <c r="P85" s="1"/>
  <c r="R85" s="1"/>
  <c r="S85" s="1"/>
  <c r="AB55"/>
  <c r="AC55"/>
  <c r="P55" s="1"/>
  <c r="AB63"/>
  <c r="P63" s="1"/>
  <c r="R63" s="1"/>
  <c r="S63" s="1"/>
  <c r="S71" s="1"/>
  <c r="AC63"/>
  <c r="AC32"/>
  <c r="P32" s="1"/>
  <c r="R32" s="1"/>
  <c r="S32" s="1"/>
  <c r="AB32"/>
  <c r="Q101" i="42"/>
  <c r="Q102" s="1"/>
  <c r="Q103" s="1"/>
  <c r="AC13" i="46"/>
  <c r="T66" i="42"/>
  <c r="T72" s="1"/>
  <c r="P72"/>
  <c r="AC55" i="6"/>
  <c r="P55" s="1"/>
  <c r="AB55"/>
  <c r="AC89"/>
  <c r="P89" s="1"/>
  <c r="R89" s="1"/>
  <c r="S89" s="1"/>
  <c r="AB89"/>
  <c r="AC12" i="46"/>
  <c r="AB12"/>
  <c r="P12" s="1"/>
  <c r="AB30" i="6"/>
  <c r="AC30"/>
  <c r="P30" s="1"/>
  <c r="R30" s="1"/>
  <c r="S30" s="1"/>
  <c r="W98" i="42"/>
  <c r="W101"/>
  <c r="W102" s="1"/>
  <c r="S17" i="47"/>
  <c r="P26"/>
  <c r="S79" i="42"/>
  <c r="P82"/>
  <c r="R24" i="6"/>
  <c r="R76" i="46"/>
  <c r="P86" i="47"/>
  <c r="S82"/>
  <c r="AC15" i="6"/>
  <c r="P15" s="1"/>
  <c r="R15" s="1"/>
  <c r="AB15"/>
  <c r="AB66"/>
  <c r="AC66"/>
  <c r="P66" s="1"/>
  <c r="R66" s="1"/>
  <c r="S66" s="1"/>
  <c r="AB87"/>
  <c r="AC87"/>
  <c r="P87" s="1"/>
  <c r="AB95"/>
  <c r="AC95"/>
  <c r="P95" s="1"/>
  <c r="R95" s="1"/>
  <c r="S95" s="1"/>
  <c r="S49" i="47"/>
  <c r="P55"/>
  <c r="L96"/>
  <c r="L99"/>
  <c r="L100" s="1"/>
  <c r="AC23" i="46"/>
  <c r="P23" s="1"/>
  <c r="AB23"/>
  <c r="V59" i="6"/>
  <c r="W52"/>
  <c r="W59" s="1"/>
  <c r="S22" i="42"/>
  <c r="R79" i="6"/>
  <c r="N100"/>
  <c r="S95" i="46"/>
  <c r="H101" i="42"/>
  <c r="H102" s="1"/>
  <c r="H103" s="1"/>
  <c r="L101"/>
  <c r="L102" s="1"/>
  <c r="L98"/>
  <c r="L103" s="1"/>
  <c r="R95" i="46"/>
  <c r="S33" i="47"/>
  <c r="P35"/>
  <c r="P56" i="42"/>
  <c r="S48"/>
  <c r="AB45" i="6"/>
  <c r="AC45"/>
  <c r="P45" s="1"/>
  <c r="R45" s="1"/>
  <c r="S45" s="1"/>
  <c r="AB81"/>
  <c r="AC81"/>
  <c r="P81" s="1"/>
  <c r="R81" s="1"/>
  <c r="S81" s="1"/>
  <c r="AC93"/>
  <c r="P93" s="1"/>
  <c r="R93" s="1"/>
  <c r="S93" s="1"/>
  <c r="AB93"/>
  <c r="S38" i="42"/>
  <c r="P46"/>
  <c r="R41" i="6"/>
  <c r="V26" i="47"/>
  <c r="V96" s="1"/>
  <c r="S29" i="42"/>
  <c r="P36"/>
  <c r="AB26" i="6"/>
  <c r="AC26"/>
  <c r="P26" s="1"/>
  <c r="R26" s="1"/>
  <c r="S26" s="1"/>
  <c r="AB57"/>
  <c r="AC57"/>
  <c r="P57" s="1"/>
  <c r="R57" s="1"/>
  <c r="S57" s="1"/>
  <c r="AC91"/>
  <c r="P91" s="1"/>
  <c r="R91" s="1"/>
  <c r="S91" s="1"/>
  <c r="AB91"/>
  <c r="Q12"/>
  <c r="Q20" s="1"/>
  <c r="Q100" s="1"/>
  <c r="V12"/>
  <c r="P20"/>
  <c r="AB56"/>
  <c r="AC56"/>
  <c r="P56" s="1"/>
  <c r="R56" s="1"/>
  <c r="S56" s="1"/>
  <c r="W96" i="47"/>
  <c r="W99"/>
  <c r="W100" s="1"/>
  <c r="R63" i="6"/>
  <c r="Q57" i="47"/>
  <c r="P63"/>
  <c r="S54" i="6"/>
  <c r="P45" i="47"/>
  <c r="S37"/>
  <c r="S59" i="42"/>
  <c r="P64"/>
  <c r="V71" i="46"/>
  <c r="V98" s="1"/>
  <c r="W61"/>
  <c r="W71" s="1"/>
  <c r="W98" s="1"/>
  <c r="P26" i="42"/>
  <c r="H99" i="47"/>
  <c r="H100" s="1"/>
  <c r="H101" s="1"/>
  <c r="N98" i="46"/>
  <c r="P95"/>
  <c r="V101" i="42"/>
  <c r="V102" s="1"/>
  <c r="V103" s="1"/>
  <c r="AC29" i="46"/>
  <c r="P29" s="1"/>
  <c r="R29" s="1"/>
  <c r="S29" s="1"/>
  <c r="U98"/>
  <c r="S71" i="47" l="1"/>
  <c r="T65"/>
  <c r="T71" s="1"/>
  <c r="P99"/>
  <c r="P100" s="1"/>
  <c r="P71" i="46"/>
  <c r="P81"/>
  <c r="W103" i="42"/>
  <c r="R55" i="46"/>
  <c r="P57"/>
  <c r="P47"/>
  <c r="P101" i="42"/>
  <c r="P102" s="1"/>
  <c r="R47" i="46"/>
  <c r="P35" i="6"/>
  <c r="R71" i="46"/>
  <c r="T37" i="47"/>
  <c r="T45" s="1"/>
  <c r="S45"/>
  <c r="R55" i="6"/>
  <c r="P59"/>
  <c r="T59" i="42"/>
  <c r="T64" s="1"/>
  <c r="S64"/>
  <c r="R23" i="46"/>
  <c r="P34"/>
  <c r="P98" s="1"/>
  <c r="T49" i="47"/>
  <c r="T55" s="1"/>
  <c r="S55"/>
  <c r="S15" i="6"/>
  <c r="S20" s="1"/>
  <c r="R20"/>
  <c r="T79" i="42"/>
  <c r="T82" s="1"/>
  <c r="S82"/>
  <c r="P19" i="46"/>
  <c r="R12"/>
  <c r="S36" i="42"/>
  <c r="T29"/>
  <c r="T36" s="1"/>
  <c r="S35" i="47"/>
  <c r="T33"/>
  <c r="T35" s="1"/>
  <c r="P97" i="6"/>
  <c r="R87"/>
  <c r="S76" i="46"/>
  <c r="S81" s="1"/>
  <c r="R81"/>
  <c r="S26" i="47"/>
  <c r="T17"/>
  <c r="P73" i="6"/>
  <c r="P48"/>
  <c r="P100" s="1"/>
  <c r="T38" i="42"/>
  <c r="T46" s="1"/>
  <c r="S46"/>
  <c r="S79" i="6"/>
  <c r="S83" s="1"/>
  <c r="R83"/>
  <c r="T82" i="47"/>
  <c r="T86" s="1"/>
  <c r="S86"/>
  <c r="R73" i="6"/>
  <c r="S63"/>
  <c r="S73" s="1"/>
  <c r="T48" i="42"/>
  <c r="T56" s="1"/>
  <c r="S56"/>
  <c r="S26"/>
  <c r="T22"/>
  <c r="Q63" i="47"/>
  <c r="Q96" s="1"/>
  <c r="W12" i="6"/>
  <c r="W20" s="1"/>
  <c r="W100" s="1"/>
  <c r="V20"/>
  <c r="V100" s="1"/>
  <c r="S41"/>
  <c r="S48" s="1"/>
  <c r="R48"/>
  <c r="R35"/>
  <c r="S24"/>
  <c r="S35" s="1"/>
  <c r="V101" i="47"/>
  <c r="P98" i="42"/>
  <c r="P103" s="1"/>
  <c r="V99" i="47"/>
  <c r="V100" s="1"/>
  <c r="W101"/>
  <c r="P83" i="6"/>
  <c r="L101" i="47"/>
  <c r="P96"/>
  <c r="S99" l="1"/>
  <c r="S100" s="1"/>
  <c r="S55" i="46"/>
  <c r="S57" s="1"/>
  <c r="R57"/>
  <c r="P101" i="47"/>
  <c r="S101" i="42"/>
  <c r="S102" s="1"/>
  <c r="S12" i="46"/>
  <c r="S19" s="1"/>
  <c r="R19"/>
  <c r="Q99" i="47"/>
  <c r="Q100" s="1"/>
  <c r="S98" i="42"/>
  <c r="S103" s="1"/>
  <c r="S87" i="6"/>
  <c r="S97" s="1"/>
  <c r="R97"/>
  <c r="R100" s="1"/>
  <c r="T26" i="42"/>
  <c r="T98" s="1"/>
  <c r="T99" i="47"/>
  <c r="T100" s="1"/>
  <c r="T26"/>
  <c r="T96" s="1"/>
  <c r="R34" i="46"/>
  <c r="S23"/>
  <c r="S34" s="1"/>
  <c r="S55" i="6"/>
  <c r="S59" s="1"/>
  <c r="S100" s="1"/>
  <c r="D102" i="46" s="1"/>
  <c r="R59" i="6"/>
  <c r="Q101" i="47"/>
  <c r="S96"/>
  <c r="S101" s="1"/>
  <c r="T101" l="1"/>
  <c r="R98" i="46"/>
  <c r="T101" i="42"/>
  <c r="T102" s="1"/>
  <c r="T103" s="1"/>
  <c r="H98" i="47"/>
  <c r="S98" i="46"/>
</calcChain>
</file>

<file path=xl/sharedStrings.xml><?xml version="1.0" encoding="utf-8"?>
<sst xmlns="http://schemas.openxmlformats.org/spreadsheetml/2006/main" count="301" uniqueCount="111">
  <si>
    <t>FYRIRTÆKI:</t>
  </si>
  <si>
    <t>DAGSETNING:</t>
  </si>
  <si>
    <t>FJÖLDI MÁNAÐA:</t>
  </si>
  <si>
    <t>Fjöldi mánuða</t>
  </si>
  <si>
    <t>Kaupár</t>
  </si>
  <si>
    <t>Annað</t>
  </si>
  <si>
    <t>Tölvubúnaður</t>
  </si>
  <si>
    <t xml:space="preserve"> </t>
  </si>
  <si>
    <t>Fasteignir</t>
  </si>
  <si>
    <t>Fasteignir samtals</t>
  </si>
  <si>
    <t>Stofnverð í ársbyrjun</t>
  </si>
  <si>
    <t>Fyrn-hlutf</t>
  </si>
  <si>
    <t>Almenn fyrning</t>
  </si>
  <si>
    <t>Fengnar fyrningar</t>
  </si>
  <si>
    <t>Bókfært verð</t>
  </si>
  <si>
    <t>Vélar og tæki</t>
  </si>
  <si>
    <t>Vélar og tæki samtals</t>
  </si>
  <si>
    <t>Skrifstofuáhöld og tæki</t>
  </si>
  <si>
    <t>Tölvubúnaður samtals</t>
  </si>
  <si>
    <t>Bifreiðar og flutningatæki</t>
  </si>
  <si>
    <t>Bifreiðar og flutningatæki samtals</t>
  </si>
  <si>
    <t xml:space="preserve">Annað </t>
  </si>
  <si>
    <t>Annað samtals</t>
  </si>
  <si>
    <t>Heiti liðar</t>
  </si>
  <si>
    <t>Fyrningar í ársbyrjun</t>
  </si>
  <si>
    <t>SAMTALS</t>
  </si>
  <si>
    <t>Seld eign mánuður</t>
  </si>
  <si>
    <t>Keypt eign mánuður</t>
  </si>
  <si>
    <t>Fjöldi mán í afskrift</t>
  </si>
  <si>
    <t>Afskriftir með hrakvirði</t>
  </si>
  <si>
    <t>Afskriftir án hrakvirði</t>
  </si>
  <si>
    <t>Reiknisstærðir</t>
  </si>
  <si>
    <t>Fyrningar-grunnur</t>
  </si>
  <si>
    <t>Sölu- (hagn)/tap</t>
  </si>
  <si>
    <t>Dagsetning:</t>
  </si>
  <si>
    <t>FYRNINGASKÝRSLA:</t>
  </si>
  <si>
    <t>(Selt)</t>
  </si>
  <si>
    <t>Mán (1-12)</t>
  </si>
  <si>
    <t>Keypt</t>
  </si>
  <si>
    <t>12</t>
  </si>
  <si>
    <t>Áætlað hrakvirði</t>
  </si>
  <si>
    <t>Söluverð 
(í mínus)</t>
  </si>
  <si>
    <t>Kaupverð</t>
  </si>
  <si>
    <t>Stofnverð við sölu</t>
  </si>
  <si>
    <t>Fengnar fyrningar v. sölu</t>
  </si>
  <si>
    <t>Bókfært verð við sölu</t>
  </si>
  <si>
    <t>Aðrar upplýsingar fyrir bókun sölu</t>
  </si>
  <si>
    <t>Skrifstofuáhöld og tæki. samtals</t>
  </si>
  <si>
    <t>Fyrirtækið ehf</t>
  </si>
  <si>
    <t>Lóðir</t>
  </si>
  <si>
    <t>FYRNINGASKÝRSLA</t>
  </si>
  <si>
    <t>Verðbreytingastuðull</t>
  </si>
  <si>
    <t>Stofnverð</t>
  </si>
  <si>
    <t>Fyrningar</t>
  </si>
  <si>
    <t>Kaup/sala</t>
  </si>
  <si>
    <t>Fyrn-</t>
  </si>
  <si>
    <t>Almenn</t>
  </si>
  <si>
    <t>Sölu-</t>
  </si>
  <si>
    <t>Fengnar</t>
  </si>
  <si>
    <t>Bókfært</t>
  </si>
  <si>
    <t>Aukafyrn.</t>
  </si>
  <si>
    <t>Breyting</t>
  </si>
  <si>
    <t>Kennitala</t>
  </si>
  <si>
    <t>Frestaður</t>
  </si>
  <si>
    <t>Fl.</t>
  </si>
  <si>
    <t>Skattanúmer</t>
  </si>
  <si>
    <t>í ársbyrjun</t>
  </si>
  <si>
    <t>Fjárhæð</t>
  </si>
  <si>
    <t>í árslok</t>
  </si>
  <si>
    <t>hlutf</t>
  </si>
  <si>
    <t>fyrning</t>
  </si>
  <si>
    <t>(hagn) / tap</t>
  </si>
  <si>
    <t>fyrningar</t>
  </si>
  <si>
    <t>verð</t>
  </si>
  <si>
    <t>Kaupanda/ seljanda</t>
  </si>
  <si>
    <t>söluhagnaður</t>
  </si>
  <si>
    <t>Eignir skv. 1. tölul. 32. gr. (fyrningargrunnur bókfært verð)</t>
  </si>
  <si>
    <t>Innrétt. og skrifst.áhöld</t>
  </si>
  <si>
    <t>right</t>
  </si>
  <si>
    <t>texti</t>
  </si>
  <si>
    <t>tala</t>
  </si>
  <si>
    <t>Húsnæðiskostnaður</t>
  </si>
  <si>
    <t>Bifreiðar</t>
  </si>
  <si>
    <t>Eignir skv. 2.–6. tölul. 32. gr. (fyrningargrunnur stofnverð)</t>
  </si>
  <si>
    <t xml:space="preserve">Fasteign </t>
  </si>
  <si>
    <t>Viðskiptavild</t>
  </si>
  <si>
    <t>Samtals:</t>
  </si>
  <si>
    <t>Afstemming á samlagningu</t>
  </si>
  <si>
    <t>Mismunur</t>
  </si>
  <si>
    <t>Álfkonuhvarf</t>
  </si>
  <si>
    <t>Nesbryggja</t>
  </si>
  <si>
    <t>Stórtölva</t>
  </si>
  <si>
    <t>Server</t>
  </si>
  <si>
    <t>Toyota Land Cruser</t>
  </si>
  <si>
    <t xml:space="preserve">Kia </t>
  </si>
  <si>
    <t>Hafraþing</t>
  </si>
  <si>
    <t>Kælikerfi</t>
  </si>
  <si>
    <t>Innréttingar</t>
  </si>
  <si>
    <t xml:space="preserve">Innréttingar </t>
  </si>
  <si>
    <t>Kia</t>
  </si>
  <si>
    <t>Hraunbakka</t>
  </si>
  <si>
    <t>Innréttingar Saltfélagið</t>
  </si>
  <si>
    <t>31.12.2007</t>
  </si>
  <si>
    <t>IKEA hillusamstæða</t>
  </si>
  <si>
    <t>Fjárhagskerfi</t>
  </si>
  <si>
    <t>Range Rover</t>
  </si>
  <si>
    <t>Málverk Hjalti Ragnarsson</t>
  </si>
  <si>
    <t>Saltfélagið</t>
  </si>
  <si>
    <t>Hraunbakki</t>
  </si>
  <si>
    <t>Ikea Hillusamstæða</t>
  </si>
  <si>
    <t>Ófyrnanlegar eignir</t>
  </si>
</sst>
</file>

<file path=xl/styles.xml><?xml version="1.0" encoding="utf-8"?>
<styleSheet xmlns="http://schemas.openxmlformats.org/spreadsheetml/2006/main">
  <numFmts count="21">
    <numFmt numFmtId="164" formatCode="@*."/>
    <numFmt numFmtId="166" formatCode="@\ *."/>
    <numFmt numFmtId="167" formatCode="0.0000"/>
    <numFmt numFmtId="168" formatCode="0.0"/>
    <numFmt numFmtId="169" formatCode="#.##0&quot;KL&quot;\ ;\(#.##0&quot;KL&quot;\)"/>
    <numFmt numFmtId="170" formatCode="dd\-mm\-\å\å"/>
    <numFmt numFmtId="171" formatCode="dd\-mm\-yy"/>
    <numFmt numFmtId="172" formatCode="#,##0;[Red]\-#,##0"/>
    <numFmt numFmtId="173" formatCode="#,##0\ ;\(#,##0\)"/>
    <numFmt numFmtId="174" formatCode="\(#,##0\);#,##0_)"/>
    <numFmt numFmtId="175" formatCode="#,##0_);\(#,##0\);0_);@"/>
    <numFmt numFmtId="176" formatCode="#,##0,_);\(#,##0,\)"/>
    <numFmt numFmtId="177" formatCode="\(#,##0,\);#,##0,_)"/>
    <numFmt numFmtId="178" formatCode="\(#,##0.00\);#,##0.00_)"/>
    <numFmt numFmtId="179" formatCode="00\-00\-00"/>
    <numFmt numFmtId="180" formatCode="#########"/>
    <numFmt numFmtId="181" formatCode="00\ ##\ ##\ ###"/>
    <numFmt numFmtId="182" formatCode="#,##0\ ;[Red]\(* #,##0\)"/>
    <numFmt numFmtId="183" formatCode="#,##0\ \ ;[Red]\(#,##0\ \)"/>
    <numFmt numFmtId="185" formatCode="00####\-####"/>
    <numFmt numFmtId="186" formatCode="00\-0###\-###"/>
  </numFmts>
  <fonts count="32">
    <font>
      <sz val="10"/>
      <name val="Times New Roman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Helv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10"/>
      <color indexed="18"/>
      <name val="Times New Roman"/>
      <family val="1"/>
    </font>
    <font>
      <b/>
      <sz val="10"/>
      <color indexed="3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sz val="9"/>
      <color indexed="12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Tms Rmn"/>
    </font>
    <font>
      <b/>
      <sz val="10"/>
      <name val="Arial"/>
      <family val="2"/>
    </font>
    <font>
      <sz val="10"/>
      <name val="Times rmn"/>
    </font>
    <font>
      <sz val="10"/>
      <name val="Tms Rmn"/>
    </font>
    <font>
      <b/>
      <sz val="10"/>
      <color indexed="12"/>
      <name val="Times New Roman"/>
      <family val="1"/>
    </font>
    <font>
      <b/>
      <i/>
      <sz val="11"/>
      <color indexed="10"/>
      <name val="Times New Roman"/>
      <family val="1"/>
    </font>
    <font>
      <sz val="8"/>
      <color indexed="12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37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" fillId="0" borderId="0" applyFill="0" applyBorder="0" applyAlignment="0"/>
    <xf numFmtId="0" fontId="22" fillId="0" borderId="1">
      <alignment horizontal="center"/>
    </xf>
    <xf numFmtId="3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5" fillId="0" borderId="0"/>
    <xf numFmtId="0" fontId="6" fillId="0" borderId="0"/>
    <xf numFmtId="183" fontId="12" fillId="0" borderId="0"/>
    <xf numFmtId="0" fontId="23" fillId="0" borderId="0"/>
    <xf numFmtId="0" fontId="20" fillId="0" borderId="0"/>
    <xf numFmtId="175" fontId="20" fillId="0" borderId="0"/>
    <xf numFmtId="49" fontId="24" fillId="0" borderId="0" applyFill="0" applyBorder="0" applyProtection="0">
      <alignment horizontal="center"/>
    </xf>
    <xf numFmtId="182" fontId="25" fillId="0" borderId="4"/>
    <xf numFmtId="37" fontId="24" fillId="0" borderId="5" applyFill="0" applyAlignment="0" applyProtection="0"/>
    <xf numFmtId="174" fontId="24" fillId="0" borderId="5" applyFill="0" applyAlignment="0" applyProtection="0"/>
    <xf numFmtId="176" fontId="24" fillId="0" borderId="5" applyFill="0" applyAlignment="0" applyProtection="0"/>
    <xf numFmtId="177" fontId="24" fillId="0" borderId="5" applyFill="0" applyAlignment="0" applyProtection="0"/>
    <xf numFmtId="38" fontId="26" fillId="0" borderId="0"/>
  </cellStyleXfs>
  <cellXfs count="339">
    <xf numFmtId="0" fontId="0" fillId="0" borderId="0" xfId="0"/>
    <xf numFmtId="9" fontId="7" fillId="0" borderId="0" xfId="12" applyNumberFormat="1" applyFont="1" applyProtection="1"/>
    <xf numFmtId="3" fontId="7" fillId="0" borderId="0" xfId="12" applyNumberFormat="1" applyFont="1" applyProtection="1"/>
    <xf numFmtId="0" fontId="7" fillId="0" borderId="0" xfId="12" applyFont="1" applyAlignment="1" applyProtection="1">
      <alignment horizontal="center"/>
    </xf>
    <xf numFmtId="3" fontId="7" fillId="0" borderId="0" xfId="12" applyNumberFormat="1" applyFont="1" applyFill="1" applyBorder="1" applyAlignment="1" applyProtection="1">
      <alignment horizontal="center"/>
    </xf>
    <xf numFmtId="3" fontId="7" fillId="0" borderId="0" xfId="12" applyNumberFormat="1" applyFont="1" applyBorder="1" applyProtection="1"/>
    <xf numFmtId="3" fontId="7" fillId="0" borderId="0" xfId="12" applyNumberFormat="1" applyFont="1" applyAlignment="1" applyProtection="1">
      <alignment horizontal="center"/>
    </xf>
    <xf numFmtId="9" fontId="7" fillId="0" borderId="0" xfId="12" applyNumberFormat="1" applyFont="1" applyAlignment="1" applyProtection="1">
      <alignment horizontal="center"/>
    </xf>
    <xf numFmtId="9" fontId="7" fillId="0" borderId="0" xfId="12" applyNumberFormat="1" applyFont="1" applyBorder="1" applyAlignment="1" applyProtection="1">
      <alignment horizontal="center"/>
    </xf>
    <xf numFmtId="3" fontId="7" fillId="0" borderId="0" xfId="12" applyNumberFormat="1" applyFont="1" applyBorder="1" applyAlignment="1" applyProtection="1">
      <alignment horizontal="center"/>
    </xf>
    <xf numFmtId="168" fontId="7" fillId="0" borderId="0" xfId="12" applyNumberFormat="1" applyFont="1" applyBorder="1" applyAlignment="1" applyProtection="1">
      <alignment horizontal="center"/>
    </xf>
    <xf numFmtId="0" fontId="1" fillId="0" borderId="6" xfId="12" applyFont="1" applyBorder="1" applyProtection="1"/>
    <xf numFmtId="0" fontId="1" fillId="0" borderId="7" xfId="12" applyFont="1" applyBorder="1" applyProtection="1"/>
    <xf numFmtId="3" fontId="1" fillId="0" borderId="8" xfId="12" applyNumberFormat="1" applyFont="1" applyBorder="1" applyProtection="1"/>
    <xf numFmtId="3" fontId="8" fillId="0" borderId="0" xfId="12" applyNumberFormat="1" applyFont="1" applyFill="1" applyBorder="1" applyProtection="1"/>
    <xf numFmtId="0" fontId="1" fillId="0" borderId="9" xfId="12" applyFont="1" applyBorder="1" applyProtection="1"/>
    <xf numFmtId="0" fontId="9" fillId="0" borderId="7" xfId="12" applyFont="1" applyFill="1" applyBorder="1" applyProtection="1"/>
    <xf numFmtId="3" fontId="9" fillId="0" borderId="8" xfId="12" applyNumberFormat="1" applyFont="1" applyFill="1" applyBorder="1" applyProtection="1"/>
    <xf numFmtId="0" fontId="9" fillId="0" borderId="10" xfId="12" applyFont="1" applyFill="1" applyBorder="1" applyProtection="1"/>
    <xf numFmtId="0" fontId="1" fillId="0" borderId="11" xfId="12" applyFont="1" applyBorder="1" applyProtection="1"/>
    <xf numFmtId="0" fontId="1" fillId="0" borderId="2" xfId="12" applyFont="1" applyBorder="1" applyProtection="1"/>
    <xf numFmtId="3" fontId="7" fillId="0" borderId="0" xfId="12" applyNumberFormat="1" applyFont="1" applyFill="1" applyProtection="1"/>
    <xf numFmtId="169" fontId="2" fillId="0" borderId="12" xfId="12" applyNumberFormat="1" applyFont="1" applyFill="1" applyBorder="1" applyProtection="1"/>
    <xf numFmtId="169" fontId="13" fillId="0" borderId="12" xfId="12" applyNumberFormat="1" applyFont="1" applyFill="1" applyBorder="1" applyAlignment="1" applyProtection="1">
      <alignment horizontal="left"/>
    </xf>
    <xf numFmtId="169" fontId="12" fillId="0" borderId="0" xfId="12" applyNumberFormat="1" applyFont="1" applyFill="1" applyAlignment="1" applyProtection="1">
      <alignment horizontal="center"/>
    </xf>
    <xf numFmtId="169" fontId="12" fillId="0" borderId="0" xfId="12" applyNumberFormat="1" applyFont="1" applyFill="1" applyAlignment="1" applyProtection="1">
      <alignment horizontal="centerContinuous"/>
    </xf>
    <xf numFmtId="169" fontId="12" fillId="0" borderId="0" xfId="12" applyNumberFormat="1" applyFont="1" applyFill="1" applyBorder="1" applyAlignment="1" applyProtection="1">
      <alignment horizontal="centerContinuous"/>
    </xf>
    <xf numFmtId="169" fontId="12" fillId="0" borderId="0" xfId="12" applyNumberFormat="1" applyFont="1" applyFill="1" applyProtection="1"/>
    <xf numFmtId="3" fontId="12" fillId="0" borderId="0" xfId="12" applyNumberFormat="1" applyFont="1" applyFill="1" applyProtection="1"/>
    <xf numFmtId="3" fontId="12" fillId="0" borderId="0" xfId="12" applyNumberFormat="1" applyFont="1" applyFill="1" applyBorder="1" applyProtection="1"/>
    <xf numFmtId="9" fontId="12" fillId="0" borderId="0" xfId="12" applyNumberFormat="1" applyFont="1" applyFill="1" applyAlignment="1" applyProtection="1">
      <alignment horizontal="center"/>
    </xf>
    <xf numFmtId="9" fontId="12" fillId="0" borderId="0" xfId="12" applyNumberFormat="1" applyFont="1" applyFill="1" applyBorder="1" applyAlignment="1" applyProtection="1">
      <alignment horizontal="center"/>
    </xf>
    <xf numFmtId="3" fontId="12" fillId="0" borderId="0" xfId="12" applyNumberFormat="1" applyFont="1" applyFill="1" applyBorder="1" applyAlignment="1" applyProtection="1">
      <alignment horizontal="center"/>
    </xf>
    <xf numFmtId="169" fontId="14" fillId="0" borderId="0" xfId="12" applyNumberFormat="1" applyFont="1" applyFill="1" applyProtection="1"/>
    <xf numFmtId="169" fontId="12" fillId="0" borderId="0" xfId="12" applyNumberFormat="1" applyFont="1" applyFill="1" applyBorder="1" applyProtection="1"/>
    <xf numFmtId="0" fontId="2" fillId="0" borderId="0" xfId="12" applyFont="1" applyFill="1" applyAlignment="1" applyProtection="1">
      <alignment horizontal="center"/>
    </xf>
    <xf numFmtId="0" fontId="12" fillId="0" borderId="0" xfId="12" applyFont="1" applyFill="1" applyProtection="1"/>
    <xf numFmtId="0" fontId="15" fillId="0" borderId="0" xfId="12" applyFont="1" applyFill="1" applyAlignment="1" applyProtection="1">
      <alignment horizontal="center"/>
    </xf>
    <xf numFmtId="169" fontId="15" fillId="0" borderId="0" xfId="12" applyNumberFormat="1" applyFont="1" applyFill="1" applyAlignment="1" applyProtection="1">
      <alignment horizontal="right"/>
    </xf>
    <xf numFmtId="169" fontId="15" fillId="0" borderId="0" xfId="12" applyNumberFormat="1" applyFont="1" applyFill="1" applyBorder="1" applyAlignment="1" applyProtection="1">
      <alignment horizontal="right"/>
    </xf>
    <xf numFmtId="169" fontId="15" fillId="0" borderId="0" xfId="12" applyNumberFormat="1" applyFont="1" applyFill="1" applyBorder="1" applyAlignment="1" applyProtection="1">
      <alignment horizontal="centerContinuous"/>
    </xf>
    <xf numFmtId="9" fontId="15" fillId="0" borderId="0" xfId="12" applyNumberFormat="1" applyFont="1" applyFill="1" applyAlignment="1" applyProtection="1">
      <alignment horizontal="center"/>
    </xf>
    <xf numFmtId="3" fontId="17" fillId="0" borderId="0" xfId="12" applyNumberFormat="1" applyFont="1" applyFill="1" applyProtection="1">
      <protection locked="0"/>
    </xf>
    <xf numFmtId="172" fontId="15" fillId="0" borderId="0" xfId="12" applyNumberFormat="1" applyFont="1" applyFill="1" applyBorder="1" applyAlignment="1" applyProtection="1">
      <alignment horizontal="right"/>
    </xf>
    <xf numFmtId="172" fontId="15" fillId="0" borderId="0" xfId="12" applyNumberFormat="1" applyFont="1" applyFill="1" applyBorder="1" applyAlignment="1" applyProtection="1">
      <alignment horizontal="center"/>
      <protection locked="0"/>
    </xf>
    <xf numFmtId="172" fontId="15" fillId="0" borderId="0" xfId="12" applyNumberFormat="1" applyFont="1" applyFill="1" applyAlignment="1" applyProtection="1">
      <alignment horizontal="right"/>
      <protection locked="0"/>
    </xf>
    <xf numFmtId="172" fontId="15" fillId="0" borderId="0" xfId="12" applyNumberFormat="1" applyFont="1" applyFill="1" applyAlignment="1" applyProtection="1">
      <alignment horizontal="right"/>
    </xf>
    <xf numFmtId="3" fontId="6" fillId="0" borderId="0" xfId="12" applyNumberFormat="1" applyFont="1" applyFill="1" applyBorder="1" applyProtection="1"/>
    <xf numFmtId="164" fontId="15" fillId="0" borderId="0" xfId="12" applyNumberFormat="1" applyFont="1" applyFill="1" applyProtection="1">
      <protection locked="0"/>
    </xf>
    <xf numFmtId="0" fontId="15" fillId="0" borderId="0" xfId="12" applyNumberFormat="1" applyFont="1" applyFill="1" applyAlignment="1" applyProtection="1">
      <alignment horizontal="center"/>
      <protection locked="0"/>
    </xf>
    <xf numFmtId="164" fontId="18" fillId="0" borderId="0" xfId="12" applyNumberFormat="1" applyFont="1" applyFill="1" applyProtection="1">
      <protection locked="0"/>
    </xf>
    <xf numFmtId="3" fontId="18" fillId="0" borderId="0" xfId="12" applyNumberFormat="1" applyFont="1" applyFill="1" applyBorder="1" applyAlignment="1" applyProtection="1">
      <alignment horizontal="center"/>
    </xf>
    <xf numFmtId="172" fontId="18" fillId="0" borderId="0" xfId="12" applyNumberFormat="1" applyFont="1" applyFill="1" applyBorder="1" applyAlignment="1" applyProtection="1">
      <alignment horizontal="right"/>
      <protection locked="0"/>
    </xf>
    <xf numFmtId="0" fontId="18" fillId="0" borderId="0" xfId="12" applyNumberFormat="1" applyFont="1" applyFill="1" applyAlignment="1" applyProtection="1">
      <alignment horizontal="center"/>
      <protection locked="0"/>
    </xf>
    <xf numFmtId="171" fontId="15" fillId="0" borderId="0" xfId="12" applyNumberFormat="1" applyFont="1" applyFill="1" applyAlignment="1" applyProtection="1">
      <alignment horizontal="center"/>
      <protection locked="0"/>
    </xf>
    <xf numFmtId="3" fontId="6" fillId="0" borderId="0" xfId="12" applyNumberFormat="1" applyFont="1" applyFill="1" applyBorder="1" applyAlignment="1" applyProtection="1">
      <alignment horizontal="center"/>
    </xf>
    <xf numFmtId="0" fontId="1" fillId="0" borderId="10" xfId="12" applyFont="1" applyBorder="1" applyProtection="1"/>
    <xf numFmtId="166" fontId="15" fillId="0" borderId="0" xfId="0" applyNumberFormat="1" applyFont="1" applyFill="1" applyProtection="1">
      <protection locked="0"/>
    </xf>
    <xf numFmtId="0" fontId="7" fillId="0" borderId="0" xfId="12" applyNumberFormat="1" applyFont="1" applyAlignment="1" applyProtection="1">
      <alignment horizontal="center"/>
    </xf>
    <xf numFmtId="0" fontId="1" fillId="0" borderId="7" xfId="12" applyNumberFormat="1" applyFont="1" applyBorder="1" applyAlignment="1" applyProtection="1">
      <alignment horizontal="center"/>
    </xf>
    <xf numFmtId="0" fontId="1" fillId="0" borderId="10" xfId="12" applyNumberFormat="1" applyFont="1" applyBorder="1" applyAlignment="1" applyProtection="1">
      <alignment horizontal="center"/>
    </xf>
    <xf numFmtId="0" fontId="1" fillId="0" borderId="2" xfId="12" applyNumberFormat="1" applyFont="1" applyBorder="1" applyAlignment="1" applyProtection="1">
      <alignment horizontal="center"/>
    </xf>
    <xf numFmtId="0" fontId="17" fillId="0" borderId="0" xfId="12" applyNumberFormat="1" applyFont="1" applyFill="1" applyAlignment="1" applyProtection="1">
      <alignment horizontal="center"/>
      <protection locked="0"/>
    </xf>
    <xf numFmtId="0" fontId="15" fillId="0" borderId="0" xfId="0" applyNumberFormat="1" applyFont="1" applyFill="1" applyAlignment="1" applyProtection="1">
      <alignment horizontal="center"/>
      <protection locked="0"/>
    </xf>
    <xf numFmtId="0" fontId="15" fillId="0" borderId="12" xfId="12" applyFont="1" applyFill="1" applyBorder="1" applyAlignment="1" applyProtection="1">
      <alignment horizontal="center" wrapText="1"/>
    </xf>
    <xf numFmtId="169" fontId="15" fillId="0" borderId="12" xfId="12" applyNumberFormat="1" applyFont="1" applyFill="1" applyBorder="1" applyAlignment="1" applyProtection="1">
      <alignment horizontal="right" wrapText="1"/>
    </xf>
    <xf numFmtId="169" fontId="15" fillId="0" borderId="0" xfId="12" applyNumberFormat="1" applyFont="1" applyFill="1" applyBorder="1" applyAlignment="1" applyProtection="1">
      <alignment horizontal="right" wrapText="1"/>
    </xf>
    <xf numFmtId="170" fontId="15" fillId="0" borderId="12" xfId="12" applyNumberFormat="1" applyFont="1" applyFill="1" applyBorder="1" applyAlignment="1" applyProtection="1">
      <alignment horizontal="right" wrapText="1"/>
    </xf>
    <xf numFmtId="9" fontId="15" fillId="0" borderId="12" xfId="12" applyNumberFormat="1" applyFont="1" applyFill="1" applyBorder="1" applyAlignment="1" applyProtection="1">
      <alignment horizontal="center" wrapText="1"/>
    </xf>
    <xf numFmtId="9" fontId="15" fillId="0" borderId="0" xfId="12" applyNumberFormat="1" applyFont="1" applyFill="1" applyBorder="1" applyAlignment="1" applyProtection="1">
      <alignment horizontal="center" wrapText="1"/>
    </xf>
    <xf numFmtId="3" fontId="12" fillId="0" borderId="12" xfId="12" applyNumberFormat="1" applyFont="1" applyFill="1" applyBorder="1" applyProtection="1"/>
    <xf numFmtId="169" fontId="2" fillId="0" borderId="0" xfId="12" applyNumberFormat="1" applyFont="1" applyFill="1" applyBorder="1" applyProtection="1"/>
    <xf numFmtId="169" fontId="13" fillId="0" borderId="0" xfId="12" applyNumberFormat="1" applyFont="1" applyFill="1" applyBorder="1" applyAlignment="1" applyProtection="1">
      <alignment horizontal="left"/>
    </xf>
    <xf numFmtId="171" fontId="2" fillId="0" borderId="0" xfId="12" applyNumberFormat="1" applyFont="1" applyFill="1" applyBorder="1" applyAlignment="1" applyProtection="1">
      <alignment horizontal="centerContinuous"/>
    </xf>
    <xf numFmtId="169" fontId="12" fillId="0" borderId="0" xfId="12" applyNumberFormat="1" applyFont="1" applyFill="1" applyBorder="1" applyAlignment="1" applyProtection="1">
      <alignment horizontal="center"/>
    </xf>
    <xf numFmtId="3" fontId="14" fillId="0" borderId="0" xfId="12" applyNumberFormat="1" applyFont="1" applyFill="1" applyProtection="1">
      <protection locked="0"/>
    </xf>
    <xf numFmtId="166" fontId="12" fillId="0" borderId="0" xfId="12" applyNumberFormat="1" applyFont="1" applyFill="1" applyAlignment="1" applyProtection="1">
      <alignment horizontal="centerContinuous"/>
    </xf>
    <xf numFmtId="0" fontId="12" fillId="0" borderId="0" xfId="12" applyNumberFormat="1" applyFont="1" applyFill="1" applyAlignment="1" applyProtection="1">
      <alignment horizontal="center"/>
    </xf>
    <xf numFmtId="3" fontId="7" fillId="0" borderId="0" xfId="12" applyNumberFormat="1" applyFont="1" applyFill="1" applyBorder="1" applyProtection="1"/>
    <xf numFmtId="166" fontId="12" fillId="0" borderId="0" xfId="12" applyNumberFormat="1" applyFont="1" applyFill="1" applyAlignment="1" applyProtection="1">
      <alignment horizontal="centerContinuous" wrapText="1"/>
    </xf>
    <xf numFmtId="0" fontId="12" fillId="0" borderId="0" xfId="12" applyNumberFormat="1" applyFont="1" applyFill="1" applyAlignment="1" applyProtection="1">
      <alignment horizontal="center" wrapText="1"/>
    </xf>
    <xf numFmtId="3" fontId="7" fillId="0" borderId="0" xfId="12" applyNumberFormat="1" applyFont="1" applyFill="1" applyBorder="1" applyAlignment="1" applyProtection="1">
      <alignment wrapText="1"/>
    </xf>
    <xf numFmtId="3" fontId="7" fillId="0" borderId="0" xfId="12" applyNumberFormat="1" applyFont="1" applyFill="1" applyAlignment="1" applyProtection="1">
      <alignment wrapText="1"/>
    </xf>
    <xf numFmtId="166" fontId="15" fillId="0" borderId="0" xfId="11" applyNumberFormat="1" applyFont="1" applyFill="1" applyBorder="1" applyAlignment="1" applyProtection="1">
      <protection locked="0"/>
    </xf>
    <xf numFmtId="0" fontId="15" fillId="0" borderId="0" xfId="11" applyNumberFormat="1" applyFont="1" applyFill="1" applyBorder="1" applyAlignment="1" applyProtection="1">
      <alignment horizontal="center"/>
      <protection locked="0"/>
    </xf>
    <xf numFmtId="3" fontId="5" fillId="0" borderId="0" xfId="11" applyNumberFormat="1" applyFont="1" applyFill="1" applyBorder="1"/>
    <xf numFmtId="3" fontId="18" fillId="0" borderId="0" xfId="12" applyNumberFormat="1" applyFont="1" applyFill="1" applyProtection="1"/>
    <xf numFmtId="3" fontId="18" fillId="0" borderId="0" xfId="11" applyNumberFormat="1" applyFont="1" applyFill="1" applyProtection="1">
      <protection locked="0"/>
    </xf>
    <xf numFmtId="0" fontId="18" fillId="0" borderId="0" xfId="11" applyNumberFormat="1" applyFont="1" applyFill="1" applyAlignment="1" applyProtection="1">
      <alignment horizontal="center"/>
      <protection locked="0"/>
    </xf>
    <xf numFmtId="3" fontId="18" fillId="0" borderId="0" xfId="11" applyNumberFormat="1" applyFont="1" applyFill="1" applyBorder="1" applyProtection="1">
      <protection locked="0"/>
    </xf>
    <xf numFmtId="0" fontId="17" fillId="0" borderId="0" xfId="11" applyNumberFormat="1" applyFont="1" applyFill="1" applyAlignment="1" applyProtection="1">
      <alignment horizontal="center"/>
      <protection locked="0"/>
    </xf>
    <xf numFmtId="0" fontId="7" fillId="0" borderId="0" xfId="12" applyNumberFormat="1" applyFont="1" applyFill="1" applyAlignment="1" applyProtection="1">
      <alignment horizontal="center"/>
    </xf>
    <xf numFmtId="3" fontId="15" fillId="0" borderId="0" xfId="11" applyNumberFormat="1" applyFont="1" applyFill="1" applyBorder="1" applyAlignment="1" applyProtection="1">
      <protection locked="0"/>
    </xf>
    <xf numFmtId="0" fontId="18" fillId="0" borderId="0" xfId="11" applyNumberFormat="1" applyFont="1" applyFill="1" applyBorder="1" applyAlignment="1" applyProtection="1">
      <alignment horizontal="center"/>
      <protection locked="0"/>
    </xf>
    <xf numFmtId="3" fontId="11" fillId="0" borderId="0" xfId="12" applyNumberFormat="1" applyFont="1" applyFill="1" applyProtection="1"/>
    <xf numFmtId="0" fontId="18" fillId="0" borderId="0" xfId="12" applyNumberFormat="1" applyFont="1" applyFill="1" applyAlignment="1" applyProtection="1">
      <alignment horizontal="center"/>
    </xf>
    <xf numFmtId="3" fontId="18" fillId="0" borderId="0" xfId="12" applyNumberFormat="1" applyFont="1" applyFill="1" applyBorder="1" applyProtection="1"/>
    <xf numFmtId="0" fontId="20" fillId="0" borderId="0" xfId="15"/>
    <xf numFmtId="0" fontId="15" fillId="0" borderId="0" xfId="12" applyFont="1" applyFill="1" applyBorder="1" applyAlignment="1" applyProtection="1">
      <alignment horizontal="center" wrapText="1"/>
    </xf>
    <xf numFmtId="169" fontId="16" fillId="0" borderId="0" xfId="12" applyNumberFormat="1" applyFont="1" applyFill="1" applyBorder="1" applyAlignment="1" applyProtection="1">
      <alignment horizontal="center" wrapText="1"/>
    </xf>
    <xf numFmtId="169" fontId="16" fillId="0" borderId="0" xfId="12" applyNumberFormat="1" applyFont="1" applyFill="1" applyBorder="1" applyAlignment="1" applyProtection="1">
      <alignment horizontal="right" wrapText="1"/>
    </xf>
    <xf numFmtId="170" fontId="15" fillId="0" borderId="0" xfId="12" applyNumberFormat="1" applyFont="1" applyFill="1" applyBorder="1" applyAlignment="1" applyProtection="1">
      <alignment horizontal="right" wrapText="1"/>
    </xf>
    <xf numFmtId="3" fontId="6" fillId="0" borderId="0" xfId="12" applyNumberFormat="1" applyFont="1" applyFill="1" applyBorder="1" applyAlignment="1" applyProtection="1">
      <alignment horizontal="center" wrapText="1"/>
    </xf>
    <xf numFmtId="3" fontId="7" fillId="0" borderId="0" xfId="12" applyNumberFormat="1" applyFont="1" applyFill="1" applyBorder="1" applyAlignment="1" applyProtection="1">
      <alignment horizontal="centerContinuous" wrapText="1"/>
    </xf>
    <xf numFmtId="3" fontId="8" fillId="0" borderId="0" xfId="12" applyNumberFormat="1" applyFont="1" applyFill="1" applyBorder="1" applyAlignment="1" applyProtection="1">
      <alignment horizontal="center"/>
    </xf>
    <xf numFmtId="3" fontId="11" fillId="0" borderId="0" xfId="12" applyNumberFormat="1" applyFont="1" applyFill="1" applyBorder="1" applyProtection="1"/>
    <xf numFmtId="3" fontId="19" fillId="0" borderId="6" xfId="12" applyNumberFormat="1" applyFont="1" applyFill="1" applyBorder="1" applyAlignment="1" applyProtection="1">
      <alignment horizontal="left"/>
    </xf>
    <xf numFmtId="3" fontId="12" fillId="0" borderId="7" xfId="12" applyNumberFormat="1" applyFont="1" applyFill="1" applyBorder="1" applyAlignment="1" applyProtection="1">
      <alignment horizontal="center"/>
    </xf>
    <xf numFmtId="3" fontId="12" fillId="0" borderId="7" xfId="12" applyNumberFormat="1" applyFont="1" applyFill="1" applyBorder="1" applyProtection="1"/>
    <xf numFmtId="3" fontId="12" fillId="0" borderId="8" xfId="12" applyNumberFormat="1" applyFont="1" applyFill="1" applyBorder="1" applyProtection="1"/>
    <xf numFmtId="3" fontId="6" fillId="0" borderId="13" xfId="12" applyNumberFormat="1" applyFont="1" applyFill="1" applyBorder="1" applyAlignment="1" applyProtection="1">
      <alignment horizontal="center"/>
    </xf>
    <xf numFmtId="3" fontId="7" fillId="0" borderId="14" xfId="12" applyNumberFormat="1" applyFont="1" applyFill="1" applyBorder="1" applyAlignment="1" applyProtection="1">
      <alignment horizontal="center"/>
    </xf>
    <xf numFmtId="3" fontId="6" fillId="0" borderId="13" xfId="12" applyNumberFormat="1" applyFont="1" applyFill="1" applyBorder="1" applyAlignment="1" applyProtection="1">
      <alignment horizontal="center" wrapText="1"/>
    </xf>
    <xf numFmtId="3" fontId="7" fillId="0" borderId="14" xfId="12" applyNumberFormat="1" applyFont="1" applyFill="1" applyBorder="1" applyAlignment="1" applyProtection="1">
      <alignment horizontal="centerContinuous" wrapText="1"/>
    </xf>
    <xf numFmtId="172" fontId="15" fillId="0" borderId="14" xfId="12" applyNumberFormat="1" applyFont="1" applyFill="1" applyBorder="1" applyAlignment="1" applyProtection="1">
      <alignment horizontal="right"/>
    </xf>
    <xf numFmtId="3" fontId="8" fillId="0" borderId="13" xfId="12" applyNumberFormat="1" applyFont="1" applyFill="1" applyBorder="1" applyAlignment="1" applyProtection="1">
      <alignment horizontal="center"/>
    </xf>
    <xf numFmtId="3" fontId="18" fillId="0" borderId="13" xfId="12" applyNumberFormat="1" applyFont="1" applyFill="1" applyBorder="1" applyAlignment="1" applyProtection="1">
      <alignment horizontal="center"/>
    </xf>
    <xf numFmtId="3" fontId="7" fillId="0" borderId="13" xfId="12" applyNumberFormat="1" applyFont="1" applyFill="1" applyBorder="1" applyAlignment="1" applyProtection="1">
      <alignment horizontal="center"/>
    </xf>
    <xf numFmtId="3" fontId="6" fillId="0" borderId="9" xfId="12" applyNumberFormat="1" applyFont="1" applyFill="1" applyBorder="1" applyAlignment="1" applyProtection="1">
      <alignment horizontal="center"/>
    </xf>
    <xf numFmtId="3" fontId="6" fillId="0" borderId="10" xfId="12" applyNumberFormat="1" applyFont="1" applyFill="1" applyBorder="1" applyAlignment="1" applyProtection="1">
      <alignment horizontal="center"/>
    </xf>
    <xf numFmtId="172" fontId="15" fillId="0" borderId="10" xfId="12" applyNumberFormat="1" applyFont="1" applyFill="1" applyBorder="1" applyAlignment="1" applyProtection="1">
      <alignment horizontal="right"/>
    </xf>
    <xf numFmtId="172" fontId="15" fillId="0" borderId="15" xfId="12" applyNumberFormat="1" applyFont="1" applyFill="1" applyBorder="1" applyAlignment="1" applyProtection="1">
      <alignment horizontal="right"/>
    </xf>
    <xf numFmtId="0" fontId="12" fillId="0" borderId="0" xfId="0" applyFont="1"/>
    <xf numFmtId="169" fontId="15" fillId="0" borderId="12" xfId="12" applyNumberFormat="1" applyFont="1" applyFill="1" applyBorder="1" applyAlignment="1" applyProtection="1">
      <alignment horizontal="centerContinuous"/>
    </xf>
    <xf numFmtId="169" fontId="15" fillId="0" borderId="12" xfId="12" applyNumberFormat="1" applyFont="1" applyFill="1" applyBorder="1" applyAlignment="1" applyProtection="1">
      <alignment horizontal="center" wrapText="1"/>
    </xf>
    <xf numFmtId="9" fontId="15" fillId="2" borderId="0" xfId="12" applyNumberFormat="1" applyFont="1" applyFill="1" applyAlignment="1" applyProtection="1">
      <alignment horizontal="right"/>
    </xf>
    <xf numFmtId="9" fontId="15" fillId="0" borderId="0" xfId="12" applyNumberFormat="1" applyFont="1" applyFill="1" applyAlignment="1" applyProtection="1">
      <alignment horizontal="right"/>
    </xf>
    <xf numFmtId="9" fontId="15" fillId="0" borderId="0" xfId="12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3" fontId="12" fillId="0" borderId="3" xfId="12" applyNumberFormat="1" applyFont="1" applyFill="1" applyBorder="1" applyProtection="1"/>
    <xf numFmtId="169" fontId="2" fillId="0" borderId="3" xfId="12" applyNumberFormat="1" applyFont="1" applyFill="1" applyBorder="1" applyProtection="1"/>
    <xf numFmtId="171" fontId="2" fillId="0" borderId="3" xfId="12" applyNumberFormat="1" applyFont="1" applyFill="1" applyBorder="1" applyAlignment="1" applyProtection="1">
      <alignment horizontal="left"/>
    </xf>
    <xf numFmtId="171" fontId="2" fillId="0" borderId="3" xfId="12" applyNumberFormat="1" applyFont="1" applyFill="1" applyBorder="1" applyAlignment="1" applyProtection="1">
      <alignment horizontal="centerContinuous"/>
    </xf>
    <xf numFmtId="3" fontId="6" fillId="0" borderId="14" xfId="12" applyNumberFormat="1" applyFont="1" applyFill="1" applyBorder="1" applyAlignment="1" applyProtection="1">
      <alignment horizontal="center" wrapText="1"/>
    </xf>
    <xf numFmtId="173" fontId="15" fillId="2" borderId="0" xfId="12" applyNumberFormat="1" applyFont="1" applyFill="1" applyAlignment="1" applyProtection="1">
      <alignment horizontal="right"/>
      <protection locked="0"/>
    </xf>
    <xf numFmtId="173" fontId="15" fillId="0" borderId="0" xfId="12" applyNumberFormat="1" applyFont="1" applyFill="1" applyBorder="1" applyAlignment="1" applyProtection="1">
      <alignment horizontal="right"/>
    </xf>
    <xf numFmtId="173" fontId="15" fillId="2" borderId="0" xfId="12" applyNumberFormat="1" applyFont="1" applyFill="1" applyBorder="1" applyAlignment="1" applyProtection="1">
      <alignment horizontal="center"/>
      <protection locked="0"/>
    </xf>
    <xf numFmtId="173" fontId="15" fillId="0" borderId="0" xfId="12" applyNumberFormat="1" applyFont="1" applyFill="1" applyAlignment="1" applyProtection="1">
      <alignment horizontal="right"/>
    </xf>
    <xf numFmtId="3" fontId="7" fillId="0" borderId="12" xfId="12" applyNumberFormat="1" applyFont="1" applyFill="1" applyBorder="1" applyAlignment="1" applyProtection="1">
      <alignment wrapText="1"/>
    </xf>
    <xf numFmtId="3" fontId="7" fillId="0" borderId="13" xfId="12" applyNumberFormat="1" applyFont="1" applyBorder="1" applyAlignment="1" applyProtection="1">
      <alignment horizontal="center"/>
    </xf>
    <xf numFmtId="3" fontId="7" fillId="0" borderId="14" xfId="12" applyNumberFormat="1" applyFont="1" applyBorder="1" applyProtection="1"/>
    <xf numFmtId="49" fontId="10" fillId="2" borderId="15" xfId="12" applyNumberFormat="1" applyFont="1" applyFill="1" applyBorder="1" applyAlignment="1" applyProtection="1">
      <alignment horizontal="center"/>
      <protection locked="0"/>
    </xf>
    <xf numFmtId="3" fontId="18" fillId="0" borderId="0" xfId="12" applyNumberFormat="1" applyFont="1" applyFill="1" applyAlignment="1" applyProtection="1">
      <alignment horizontal="right"/>
    </xf>
    <xf numFmtId="3" fontId="7" fillId="0" borderId="12" xfId="12" applyNumberFormat="1" applyFont="1" applyFill="1" applyBorder="1" applyProtection="1"/>
    <xf numFmtId="173" fontId="15" fillId="0" borderId="0" xfId="11" applyNumberFormat="1" applyFont="1" applyFill="1" applyBorder="1" applyAlignment="1" applyProtection="1">
      <protection locked="0"/>
    </xf>
    <xf numFmtId="173" fontId="15" fillId="0" borderId="0" xfId="12" applyNumberFormat="1" applyFont="1" applyFill="1" applyBorder="1" applyAlignment="1" applyProtection="1">
      <alignment horizontal="center"/>
      <protection locked="0"/>
    </xf>
    <xf numFmtId="173" fontId="15" fillId="0" borderId="0" xfId="12" applyNumberFormat="1" applyFont="1" applyFill="1" applyAlignment="1" applyProtection="1">
      <alignment horizontal="right"/>
      <protection locked="0"/>
    </xf>
    <xf numFmtId="173" fontId="12" fillId="0" borderId="0" xfId="12" applyNumberFormat="1" applyFont="1" applyFill="1" applyProtection="1"/>
    <xf numFmtId="173" fontId="17" fillId="0" borderId="0" xfId="12" applyNumberFormat="1" applyFont="1" applyFill="1" applyProtection="1">
      <protection locked="0"/>
    </xf>
    <xf numFmtId="173" fontId="12" fillId="0" borderId="0" xfId="12" applyNumberFormat="1" applyFont="1" applyFill="1" applyBorder="1" applyProtection="1"/>
    <xf numFmtId="173" fontId="12" fillId="0" borderId="0" xfId="12" applyNumberFormat="1" applyFont="1" applyFill="1" applyAlignment="1" applyProtection="1">
      <alignment horizontal="center"/>
    </xf>
    <xf numFmtId="173" fontId="15" fillId="0" borderId="0" xfId="12" applyNumberFormat="1" applyFont="1" applyFill="1" applyProtection="1">
      <protection locked="0"/>
    </xf>
    <xf numFmtId="173" fontId="15" fillId="0" borderId="3" xfId="12" applyNumberFormat="1" applyFont="1" applyFill="1" applyBorder="1" applyAlignment="1" applyProtection="1">
      <alignment horizontal="right"/>
      <protection locked="0"/>
    </xf>
    <xf numFmtId="173" fontId="12" fillId="0" borderId="0" xfId="0" applyNumberFormat="1" applyFont="1"/>
    <xf numFmtId="173" fontId="18" fillId="0" borderId="0" xfId="12" applyNumberFormat="1" applyFont="1" applyFill="1" applyBorder="1" applyAlignment="1" applyProtection="1">
      <alignment horizontal="right"/>
      <protection locked="0"/>
    </xf>
    <xf numFmtId="173" fontId="18" fillId="0" borderId="0" xfId="12" applyNumberFormat="1" applyFont="1" applyFill="1" applyProtection="1">
      <protection locked="0"/>
    </xf>
    <xf numFmtId="173" fontId="18" fillId="0" borderId="0" xfId="11" applyNumberFormat="1" applyFont="1" applyFill="1" applyBorder="1" applyProtection="1">
      <protection locked="0"/>
    </xf>
    <xf numFmtId="173" fontId="18" fillId="0" borderId="0" xfId="11" applyNumberFormat="1" applyFont="1" applyFill="1" applyProtection="1">
      <protection locked="0"/>
    </xf>
    <xf numFmtId="173" fontId="15" fillId="0" borderId="0" xfId="11" applyNumberFormat="1" applyFont="1" applyFill="1" applyProtection="1">
      <protection locked="0"/>
    </xf>
    <xf numFmtId="173" fontId="17" fillId="0" borderId="0" xfId="11" applyNumberFormat="1" applyFont="1" applyFill="1" applyProtection="1">
      <protection locked="0"/>
    </xf>
    <xf numFmtId="173" fontId="15" fillId="0" borderId="0" xfId="12" applyNumberFormat="1" applyFont="1" applyFill="1" applyBorder="1" applyAlignment="1" applyProtection="1">
      <alignment horizontal="right"/>
      <protection locked="0"/>
    </xf>
    <xf numFmtId="173" fontId="7" fillId="0" borderId="0" xfId="12" applyNumberFormat="1" applyFont="1" applyAlignment="1" applyProtection="1">
      <alignment horizontal="center"/>
    </xf>
    <xf numFmtId="173" fontId="7" fillId="0" borderId="0" xfId="12" applyNumberFormat="1" applyFont="1" applyProtection="1"/>
    <xf numFmtId="173" fontId="7" fillId="0" borderId="0" xfId="12" applyNumberFormat="1" applyFont="1" applyBorder="1" applyProtection="1"/>
    <xf numFmtId="173" fontId="15" fillId="0" borderId="3" xfId="12" applyNumberFormat="1" applyFont="1" applyFill="1" applyBorder="1" applyProtection="1"/>
    <xf numFmtId="173" fontId="7" fillId="0" borderId="0" xfId="12" applyNumberFormat="1" applyFont="1" applyFill="1" applyBorder="1" applyProtection="1"/>
    <xf numFmtId="173" fontId="15" fillId="0" borderId="0" xfId="0" applyNumberFormat="1" applyFont="1" applyFill="1" applyAlignment="1" applyProtection="1">
      <alignment horizontal="center"/>
      <protection locked="0"/>
    </xf>
    <xf numFmtId="173" fontId="15" fillId="0" borderId="0" xfId="0" applyNumberFormat="1" applyFont="1" applyFill="1" applyProtection="1">
      <protection locked="0"/>
    </xf>
    <xf numFmtId="173" fontId="15" fillId="0" borderId="0" xfId="0" applyNumberFormat="1" applyFont="1" applyFill="1" applyAlignment="1">
      <alignment horizontal="right"/>
    </xf>
    <xf numFmtId="173" fontId="15" fillId="0" borderId="0" xfId="0" applyNumberFormat="1" applyFont="1" applyFill="1" applyAlignment="1" applyProtection="1">
      <alignment horizontal="right"/>
      <protection locked="0"/>
    </xf>
    <xf numFmtId="173" fontId="18" fillId="0" borderId="5" xfId="12" applyNumberFormat="1" applyFont="1" applyFill="1" applyBorder="1" applyProtection="1"/>
    <xf numFmtId="173" fontId="19" fillId="0" borderId="0" xfId="0" applyNumberFormat="1" applyFont="1"/>
    <xf numFmtId="173" fontId="6" fillId="0" borderId="0" xfId="12" applyNumberFormat="1" applyFont="1" applyFill="1" applyBorder="1" applyProtection="1"/>
    <xf numFmtId="173" fontId="8" fillId="0" borderId="0" xfId="12" applyNumberFormat="1" applyFont="1" applyFill="1" applyBorder="1" applyProtection="1"/>
    <xf numFmtId="173" fontId="18" fillId="0" borderId="0" xfId="12" applyNumberFormat="1" applyFont="1" applyFill="1" applyAlignment="1" applyProtection="1">
      <alignment horizontal="right"/>
    </xf>
    <xf numFmtId="173" fontId="18" fillId="0" borderId="0" xfId="12" applyNumberFormat="1" applyFont="1" applyFill="1" applyBorder="1" applyProtection="1"/>
    <xf numFmtId="173" fontId="15" fillId="2" borderId="0" xfId="11" applyNumberFormat="1" applyFont="1" applyFill="1" applyBorder="1"/>
    <xf numFmtId="173" fontId="15" fillId="0" borderId="0" xfId="12" applyNumberFormat="1" applyFont="1" applyFill="1" applyProtection="1"/>
    <xf numFmtId="173" fontId="15" fillId="0" borderId="0" xfId="11" applyNumberFormat="1" applyFont="1" applyFill="1" applyBorder="1"/>
    <xf numFmtId="173" fontId="15" fillId="0" borderId="3" xfId="11" applyNumberFormat="1" applyFont="1" applyFill="1" applyBorder="1"/>
    <xf numFmtId="173" fontId="12" fillId="0" borderId="0" xfId="0" applyNumberFormat="1" applyFont="1" applyAlignment="1">
      <alignment horizontal="right"/>
    </xf>
    <xf numFmtId="173" fontId="15" fillId="0" borderId="0" xfId="12" applyNumberFormat="1" applyFont="1" applyFill="1" applyBorder="1" applyProtection="1"/>
    <xf numFmtId="173" fontId="15" fillId="0" borderId="0" xfId="12" applyNumberFormat="1" applyFont="1" applyAlignment="1" applyProtection="1">
      <alignment horizontal="center"/>
    </xf>
    <xf numFmtId="173" fontId="15" fillId="0" borderId="0" xfId="12" applyNumberFormat="1" applyFont="1" applyProtection="1"/>
    <xf numFmtId="173" fontId="15" fillId="0" borderId="0" xfId="12" applyNumberFormat="1" applyFont="1" applyBorder="1" applyProtection="1"/>
    <xf numFmtId="9" fontId="15" fillId="0" borderId="0" xfId="12" applyNumberFormat="1" applyFont="1" applyAlignment="1" applyProtection="1">
      <alignment horizontal="center"/>
    </xf>
    <xf numFmtId="173" fontId="15" fillId="0" borderId="0" xfId="12" applyNumberFormat="1" applyFont="1" applyFill="1" applyAlignment="1" applyProtection="1">
      <alignment horizontal="center"/>
    </xf>
    <xf numFmtId="173" fontId="15" fillId="0" borderId="0" xfId="0" applyNumberFormat="1" applyFont="1" applyFill="1"/>
    <xf numFmtId="173" fontId="12" fillId="0" borderId="0" xfId="0" applyNumberFormat="1" applyFont="1" applyFill="1"/>
    <xf numFmtId="0" fontId="12" fillId="0" borderId="0" xfId="0" applyFont="1" applyFill="1"/>
    <xf numFmtId="3" fontId="15" fillId="0" borderId="0" xfId="12" applyNumberFormat="1" applyFont="1" applyProtection="1"/>
    <xf numFmtId="3" fontId="15" fillId="0" borderId="0" xfId="12" applyNumberFormat="1" applyFont="1" applyBorder="1" applyProtection="1"/>
    <xf numFmtId="0" fontId="15" fillId="2" borderId="0" xfId="11" applyNumberFormat="1" applyFont="1" applyFill="1" applyAlignment="1" applyProtection="1">
      <alignment horizontal="center"/>
      <protection locked="0"/>
    </xf>
    <xf numFmtId="0" fontId="12" fillId="0" borderId="0" xfId="12" applyNumberFormat="1" applyFont="1" applyFill="1" applyAlignment="1" applyProtection="1">
      <alignment horizontal="centerContinuous"/>
    </xf>
    <xf numFmtId="0" fontId="15" fillId="0" borderId="0" xfId="11" applyNumberFormat="1" applyFont="1" applyFill="1" applyAlignment="1" applyProtection="1">
      <alignment horizontal="center"/>
      <protection locked="0"/>
    </xf>
    <xf numFmtId="0" fontId="15" fillId="0" borderId="0" xfId="12" applyNumberFormat="1" applyFont="1" applyAlignment="1" applyProtection="1">
      <alignment horizontal="center"/>
    </xf>
    <xf numFmtId="0" fontId="15" fillId="0" borderId="0" xfId="12" applyNumberFormat="1" applyFont="1" applyFill="1" applyAlignment="1" applyProtection="1">
      <alignment horizontal="center"/>
    </xf>
    <xf numFmtId="166" fontId="15" fillId="2" borderId="0" xfId="11" applyNumberFormat="1" applyFont="1" applyFill="1" applyBorder="1" applyAlignment="1" applyProtection="1">
      <alignment horizontal="left"/>
      <protection locked="0"/>
    </xf>
    <xf numFmtId="173" fontId="7" fillId="0" borderId="0" xfId="12" applyNumberFormat="1" applyFont="1" applyProtection="1">
      <protection locked="0"/>
    </xf>
    <xf numFmtId="180" fontId="7" fillId="0" borderId="0" xfId="12" applyNumberFormat="1" applyFont="1" applyAlignment="1" applyProtection="1">
      <alignment horizontal="center"/>
      <protection locked="0"/>
    </xf>
    <xf numFmtId="3" fontId="7" fillId="0" borderId="0" xfId="12" applyNumberFormat="1" applyFont="1" applyProtection="1">
      <protection locked="0"/>
    </xf>
    <xf numFmtId="0" fontId="7" fillId="0" borderId="0" xfId="12" applyFont="1" applyAlignment="1" applyProtection="1">
      <alignment horizontal="center"/>
      <protection locked="0"/>
    </xf>
    <xf numFmtId="3" fontId="7" fillId="0" borderId="0" xfId="12" applyNumberFormat="1" applyFont="1" applyFill="1" applyBorder="1" applyAlignment="1" applyProtection="1">
      <alignment horizontal="center"/>
      <protection locked="0"/>
    </xf>
    <xf numFmtId="3" fontId="7" fillId="0" borderId="0" xfId="12" applyNumberFormat="1" applyFont="1" applyFill="1" applyProtection="1">
      <protection locked="0"/>
    </xf>
    <xf numFmtId="3" fontId="7" fillId="0" borderId="0" xfId="12" applyNumberFormat="1" applyFont="1" applyBorder="1" applyProtection="1">
      <protection locked="0"/>
    </xf>
    <xf numFmtId="9" fontId="7" fillId="0" borderId="0" xfId="12" applyNumberFormat="1" applyFont="1" applyAlignment="1" applyProtection="1">
      <alignment horizontal="center"/>
      <protection locked="0"/>
    </xf>
    <xf numFmtId="9" fontId="7" fillId="0" borderId="0" xfId="12" applyNumberFormat="1" applyFont="1" applyBorder="1" applyAlignment="1" applyProtection="1">
      <alignment horizontal="center"/>
      <protection locked="0"/>
    </xf>
    <xf numFmtId="0" fontId="1" fillId="0" borderId="6" xfId="12" applyFont="1" applyBorder="1" applyAlignment="1" applyProtection="1">
      <alignment vertical="top"/>
      <protection locked="0"/>
    </xf>
    <xf numFmtId="3" fontId="8" fillId="0" borderId="0" xfId="12" applyNumberFormat="1" applyFont="1" applyFill="1" applyBorder="1" applyProtection="1">
      <protection locked="0"/>
    </xf>
    <xf numFmtId="3" fontId="7" fillId="0" borderId="0" xfId="12" applyNumberFormat="1" applyFont="1" applyAlignment="1" applyProtection="1">
      <alignment horizontal="center"/>
      <protection locked="0"/>
    </xf>
    <xf numFmtId="3" fontId="7" fillId="0" borderId="0" xfId="12" applyNumberFormat="1" applyFont="1" applyFill="1" applyBorder="1" applyProtection="1">
      <protection locked="0"/>
    </xf>
    <xf numFmtId="3" fontId="7" fillId="0" borderId="0" xfId="12" applyNumberFormat="1" applyFont="1" applyBorder="1" applyAlignment="1" applyProtection="1">
      <alignment horizontal="center"/>
      <protection locked="0"/>
    </xf>
    <xf numFmtId="0" fontId="1" fillId="0" borderId="6" xfId="12" applyFont="1" applyBorder="1" applyProtection="1">
      <protection locked="0"/>
    </xf>
    <xf numFmtId="0" fontId="9" fillId="0" borderId="7" xfId="12" applyFont="1" applyFill="1" applyBorder="1" applyProtection="1">
      <protection locked="0"/>
    </xf>
    <xf numFmtId="3" fontId="9" fillId="0" borderId="7" xfId="12" applyNumberFormat="1" applyFont="1" applyFill="1" applyBorder="1" applyProtection="1">
      <protection locked="0"/>
    </xf>
    <xf numFmtId="3" fontId="9" fillId="0" borderId="8" xfId="12" applyNumberFormat="1" applyFont="1" applyFill="1" applyBorder="1" applyProtection="1">
      <protection locked="0"/>
    </xf>
    <xf numFmtId="0" fontId="1" fillId="0" borderId="9" xfId="12" applyFont="1" applyBorder="1" applyProtection="1">
      <protection locked="0"/>
    </xf>
    <xf numFmtId="0" fontId="9" fillId="0" borderId="10" xfId="12" applyFont="1" applyFill="1" applyBorder="1" applyProtection="1">
      <protection locked="0"/>
    </xf>
    <xf numFmtId="3" fontId="9" fillId="0" borderId="10" xfId="12" applyNumberFormat="1" applyFont="1" applyFill="1" applyBorder="1" applyProtection="1">
      <protection locked="0"/>
    </xf>
    <xf numFmtId="171" fontId="10" fillId="3" borderId="15" xfId="12" applyNumberFormat="1" applyFont="1" applyFill="1" applyBorder="1" applyAlignment="1" applyProtection="1">
      <alignment horizontal="center"/>
      <protection locked="0"/>
    </xf>
    <xf numFmtId="0" fontId="1" fillId="0" borderId="11" xfId="12" applyFont="1" applyBorder="1" applyProtection="1">
      <protection locked="0"/>
    </xf>
    <xf numFmtId="0" fontId="1" fillId="0" borderId="2" xfId="12" applyFont="1" applyBorder="1" applyProtection="1">
      <protection locked="0"/>
    </xf>
    <xf numFmtId="3" fontId="1" fillId="0" borderId="2" xfId="12" applyNumberFormat="1" applyFont="1" applyBorder="1" applyProtection="1">
      <protection locked="0"/>
    </xf>
    <xf numFmtId="0" fontId="27" fillId="3" borderId="16" xfId="12" applyFont="1" applyFill="1" applyBorder="1" applyProtection="1">
      <protection locked="0"/>
    </xf>
    <xf numFmtId="173" fontId="7" fillId="0" borderId="0" xfId="12" applyNumberFormat="1" applyFont="1" applyBorder="1" applyAlignment="1" applyProtection="1">
      <alignment horizontal="center"/>
      <protection locked="0"/>
    </xf>
    <xf numFmtId="173" fontId="12" fillId="0" borderId="0" xfId="12" applyNumberFormat="1" applyFont="1" applyFill="1" applyProtection="1">
      <protection locked="0"/>
    </xf>
    <xf numFmtId="180" fontId="12" fillId="0" borderId="0" xfId="12" applyNumberFormat="1" applyFont="1" applyFill="1" applyAlignment="1" applyProtection="1">
      <alignment horizontal="center"/>
      <protection locked="0"/>
    </xf>
    <xf numFmtId="169" fontId="2" fillId="0" borderId="12" xfId="12" applyNumberFormat="1" applyFont="1" applyFill="1" applyBorder="1" applyProtection="1">
      <protection locked="0"/>
    </xf>
    <xf numFmtId="0" fontId="6" fillId="0" borderId="12" xfId="12" applyBorder="1" applyProtection="1">
      <protection locked="0"/>
    </xf>
    <xf numFmtId="171" fontId="2" fillId="0" borderId="12" xfId="12" applyNumberFormat="1" applyFont="1" applyFill="1" applyBorder="1" applyAlignment="1" applyProtection="1">
      <alignment horizontal="centerContinuous"/>
      <protection locked="0"/>
    </xf>
    <xf numFmtId="169" fontId="13" fillId="0" borderId="12" xfId="12" applyNumberFormat="1" applyFont="1" applyFill="1" applyBorder="1" applyAlignment="1" applyProtection="1">
      <alignment horizontal="left"/>
      <protection locked="0"/>
    </xf>
    <xf numFmtId="3" fontId="12" fillId="0" borderId="0" xfId="12" applyNumberFormat="1" applyFont="1" applyFill="1" applyProtection="1">
      <protection locked="0"/>
    </xf>
    <xf numFmtId="169" fontId="12" fillId="0" borderId="0" xfId="12" applyNumberFormat="1" applyFont="1" applyFill="1" applyBorder="1" applyAlignment="1" applyProtection="1">
      <alignment horizontal="centerContinuous"/>
      <protection locked="0"/>
    </xf>
    <xf numFmtId="169" fontId="12" fillId="0" borderId="0" xfId="12" applyNumberFormat="1" applyFont="1" applyFill="1" applyBorder="1" applyAlignment="1" applyProtection="1">
      <alignment horizontal="center"/>
      <protection locked="0"/>
    </xf>
    <xf numFmtId="169" fontId="12" fillId="0" borderId="0" xfId="12" applyNumberFormat="1" applyFont="1" applyFill="1" applyAlignment="1" applyProtection="1">
      <alignment horizontal="centerContinuous"/>
      <protection locked="0"/>
    </xf>
    <xf numFmtId="3" fontId="12" fillId="0" borderId="0" xfId="12" applyNumberFormat="1" applyFont="1" applyFill="1" applyBorder="1" applyProtection="1">
      <protection locked="0"/>
    </xf>
    <xf numFmtId="9" fontId="12" fillId="0" borderId="0" xfId="12" applyNumberFormat="1" applyFont="1" applyFill="1" applyAlignment="1" applyProtection="1">
      <alignment horizontal="center"/>
      <protection locked="0"/>
    </xf>
    <xf numFmtId="173" fontId="12" fillId="0" borderId="0" xfId="12" applyNumberFormat="1" applyFont="1" applyFill="1" applyBorder="1" applyAlignment="1" applyProtection="1">
      <alignment horizontal="center"/>
      <protection locked="0"/>
    </xf>
    <xf numFmtId="168" fontId="12" fillId="0" borderId="0" xfId="12" applyNumberFormat="1" applyFont="1" applyFill="1" applyBorder="1" applyAlignment="1" applyProtection="1">
      <alignment horizontal="center"/>
      <protection locked="0"/>
    </xf>
    <xf numFmtId="169" fontId="14" fillId="0" borderId="0" xfId="12" applyNumberFormat="1" applyFont="1" applyFill="1" applyProtection="1">
      <protection locked="0"/>
    </xf>
    <xf numFmtId="167" fontId="2" fillId="0" borderId="0" xfId="12" applyNumberFormat="1" applyFont="1" applyFill="1" applyAlignment="1" applyProtection="1">
      <alignment horizontal="center"/>
      <protection locked="0"/>
    </xf>
    <xf numFmtId="3" fontId="12" fillId="0" borderId="0" xfId="12" applyNumberFormat="1" applyFont="1" applyFill="1" applyBorder="1" applyAlignment="1" applyProtection="1">
      <alignment horizontal="center"/>
      <protection locked="0"/>
    </xf>
    <xf numFmtId="169" fontId="12" fillId="0" borderId="0" xfId="12" applyNumberFormat="1" applyFont="1" applyFill="1" applyProtection="1">
      <protection locked="0"/>
    </xf>
    <xf numFmtId="169" fontId="12" fillId="0" borderId="0" xfId="12" applyNumberFormat="1" applyFont="1" applyFill="1" applyBorder="1" applyProtection="1">
      <protection locked="0"/>
    </xf>
    <xf numFmtId="9" fontId="12" fillId="0" borderId="0" xfId="12" applyNumberFormat="1" applyFont="1" applyFill="1" applyBorder="1" applyAlignment="1" applyProtection="1">
      <alignment horizontal="center"/>
      <protection locked="0"/>
    </xf>
    <xf numFmtId="169" fontId="28" fillId="0" borderId="0" xfId="12" applyNumberFormat="1" applyFont="1" applyFill="1" applyAlignment="1" applyProtection="1">
      <alignment horizontal="centerContinuous"/>
      <protection locked="0"/>
    </xf>
    <xf numFmtId="169" fontId="14" fillId="0" borderId="0" xfId="12" applyNumberFormat="1" applyFont="1" applyFill="1" applyAlignment="1" applyProtection="1">
      <alignment horizontal="centerContinuous"/>
      <protection locked="0"/>
    </xf>
    <xf numFmtId="167" fontId="2" fillId="0" borderId="0" xfId="12" applyNumberFormat="1" applyFont="1" applyFill="1" applyAlignment="1" applyProtection="1">
      <alignment horizontal="centerContinuous"/>
      <protection locked="0"/>
    </xf>
    <xf numFmtId="3" fontId="12" fillId="0" borderId="0" xfId="12" applyNumberFormat="1" applyFont="1" applyFill="1" applyBorder="1" applyAlignment="1" applyProtection="1">
      <alignment horizontal="centerContinuous"/>
      <protection locked="0"/>
    </xf>
    <xf numFmtId="3" fontId="12" fillId="0" borderId="0" xfId="12" applyNumberFormat="1" applyFont="1" applyFill="1" applyAlignment="1" applyProtection="1">
      <alignment horizontal="centerContinuous"/>
      <protection locked="0"/>
    </xf>
    <xf numFmtId="0" fontId="2" fillId="0" borderId="0" xfId="12" applyFont="1" applyFill="1" applyAlignment="1" applyProtection="1">
      <alignment horizontal="center"/>
      <protection locked="0"/>
    </xf>
    <xf numFmtId="0" fontId="12" fillId="0" borderId="0" xfId="12" applyFont="1" applyFill="1" applyProtection="1">
      <protection locked="0"/>
    </xf>
    <xf numFmtId="173" fontId="6" fillId="0" borderId="0" xfId="12" applyNumberFormat="1" applyFont="1" applyFill="1" applyProtection="1">
      <protection locked="0"/>
    </xf>
    <xf numFmtId="180" fontId="6" fillId="0" borderId="0" xfId="12" applyNumberFormat="1" applyFont="1" applyFill="1" applyAlignment="1" applyProtection="1">
      <alignment horizontal="center"/>
      <protection locked="0"/>
    </xf>
    <xf numFmtId="169" fontId="6" fillId="0" borderId="0" xfId="12" applyNumberFormat="1" applyFont="1" applyFill="1" applyAlignment="1" applyProtection="1">
      <alignment horizontal="right"/>
      <protection locked="0"/>
    </xf>
    <xf numFmtId="0" fontId="6" fillId="0" borderId="0" xfId="12" applyFont="1" applyFill="1" applyAlignment="1" applyProtection="1">
      <alignment horizontal="center"/>
      <protection locked="0"/>
    </xf>
    <xf numFmtId="169" fontId="6" fillId="0" borderId="0" xfId="12" applyNumberFormat="1" applyFont="1" applyFill="1" applyBorder="1" applyAlignment="1" applyProtection="1">
      <alignment horizontal="center"/>
      <protection locked="0"/>
    </xf>
    <xf numFmtId="169" fontId="6" fillId="0" borderId="0" xfId="12" applyNumberFormat="1" applyFont="1" applyFill="1" applyBorder="1" applyAlignment="1" applyProtection="1">
      <alignment horizontal="right"/>
      <protection locked="0"/>
    </xf>
    <xf numFmtId="169" fontId="29" fillId="0" borderId="0" xfId="12" applyNumberFormat="1" applyFont="1" applyFill="1" applyBorder="1" applyAlignment="1" applyProtection="1">
      <alignment horizontal="centerContinuous"/>
      <protection locked="0"/>
    </xf>
    <xf numFmtId="169" fontId="6" fillId="0" borderId="0" xfId="12" applyNumberFormat="1" applyFont="1" applyFill="1" applyBorder="1" applyAlignment="1" applyProtection="1">
      <alignment horizontal="centerContinuous"/>
      <protection locked="0"/>
    </xf>
    <xf numFmtId="9" fontId="6" fillId="0" borderId="0" xfId="12" applyNumberFormat="1" applyFont="1" applyFill="1" applyAlignment="1" applyProtection="1">
      <alignment horizontal="center"/>
      <protection locked="0"/>
    </xf>
    <xf numFmtId="3" fontId="6" fillId="0" borderId="17" xfId="12" applyNumberFormat="1" applyFont="1" applyFill="1" applyBorder="1" applyAlignment="1" applyProtection="1">
      <alignment horizontal="right"/>
      <protection locked="0"/>
    </xf>
    <xf numFmtId="3" fontId="6" fillId="0" borderId="0" xfId="12" applyNumberFormat="1" applyFont="1" applyFill="1" applyAlignment="1" applyProtection="1">
      <alignment horizontal="right"/>
      <protection locked="0"/>
    </xf>
    <xf numFmtId="3" fontId="29" fillId="0" borderId="0" xfId="12" applyNumberFormat="1" applyFont="1" applyFill="1" applyAlignment="1" applyProtection="1">
      <alignment horizontal="right"/>
      <protection locked="0"/>
    </xf>
    <xf numFmtId="3" fontId="6" fillId="0" borderId="17" xfId="12" applyNumberFormat="1" applyFont="1" applyFill="1" applyBorder="1" applyAlignment="1" applyProtection="1">
      <alignment horizontal="center"/>
      <protection locked="0"/>
    </xf>
    <xf numFmtId="3" fontId="6" fillId="0" borderId="0" xfId="12" applyNumberFormat="1" applyFont="1" applyFill="1" applyAlignment="1" applyProtection="1">
      <alignment horizontal="center"/>
      <protection locked="0"/>
    </xf>
    <xf numFmtId="3" fontId="6" fillId="0" borderId="0" xfId="12" applyNumberFormat="1" applyFont="1" applyFill="1" applyProtection="1">
      <protection locked="0"/>
    </xf>
    <xf numFmtId="173" fontId="6" fillId="0" borderId="12" xfId="12" applyNumberFormat="1" applyFont="1" applyFill="1" applyBorder="1" applyProtection="1">
      <protection locked="0"/>
    </xf>
    <xf numFmtId="180" fontId="12" fillId="0" borderId="12" xfId="12" applyNumberFormat="1" applyFont="1" applyFill="1" applyBorder="1" applyAlignment="1" applyProtection="1">
      <alignment horizontal="center"/>
      <protection locked="0"/>
    </xf>
    <xf numFmtId="0" fontId="6" fillId="0" borderId="12" xfId="12" applyFont="1" applyFill="1" applyBorder="1" applyAlignment="1" applyProtection="1">
      <alignment horizontal="center"/>
      <protection locked="0"/>
    </xf>
    <xf numFmtId="169" fontId="6" fillId="0" borderId="12" xfId="12" applyNumberFormat="1" applyFont="1" applyFill="1" applyBorder="1" applyAlignment="1" applyProtection="1">
      <alignment horizontal="right"/>
      <protection locked="0"/>
    </xf>
    <xf numFmtId="169" fontId="29" fillId="0" borderId="12" xfId="12" applyNumberFormat="1" applyFont="1" applyFill="1" applyBorder="1" applyAlignment="1" applyProtection="1">
      <alignment horizontal="right"/>
      <protection locked="0"/>
    </xf>
    <xf numFmtId="170" fontId="6" fillId="0" borderId="12" xfId="12" applyNumberFormat="1" applyFont="1" applyFill="1" applyBorder="1" applyAlignment="1" applyProtection="1">
      <alignment horizontal="right"/>
      <protection locked="0"/>
    </xf>
    <xf numFmtId="9" fontId="6" fillId="0" borderId="12" xfId="12" applyNumberFormat="1" applyFont="1" applyFill="1" applyBorder="1" applyAlignment="1" applyProtection="1">
      <alignment horizontal="center"/>
      <protection locked="0"/>
    </xf>
    <xf numFmtId="9" fontId="6" fillId="0" borderId="0" xfId="12" applyNumberFormat="1" applyFont="1" applyFill="1" applyBorder="1" applyAlignment="1" applyProtection="1">
      <alignment horizontal="center"/>
      <protection locked="0"/>
    </xf>
    <xf numFmtId="169" fontId="6" fillId="0" borderId="18" xfId="12" applyNumberFormat="1" applyFont="1" applyFill="1" applyBorder="1" applyAlignment="1" applyProtection="1">
      <alignment horizontal="right"/>
      <protection locked="0"/>
    </xf>
    <xf numFmtId="3" fontId="6" fillId="0" borderId="18" xfId="12" applyNumberFormat="1" applyFont="1" applyFill="1" applyBorder="1" applyAlignment="1" applyProtection="1">
      <alignment horizontal="center"/>
      <protection locked="0"/>
    </xf>
    <xf numFmtId="3" fontId="6" fillId="0" borderId="12" xfId="12" applyNumberFormat="1" applyFont="1" applyFill="1" applyBorder="1" applyAlignment="1" applyProtection="1">
      <alignment horizontal="center"/>
      <protection locked="0"/>
    </xf>
    <xf numFmtId="0" fontId="6" fillId="0" borderId="0" xfId="12" applyFont="1" applyFill="1" applyBorder="1" applyAlignment="1" applyProtection="1">
      <alignment horizontal="center"/>
      <protection locked="0"/>
    </xf>
    <xf numFmtId="169" fontId="29" fillId="0" borderId="0" xfId="12" applyNumberFormat="1" applyFont="1" applyFill="1" applyBorder="1" applyAlignment="1" applyProtection="1">
      <alignment horizontal="right"/>
      <protection locked="0"/>
    </xf>
    <xf numFmtId="170" fontId="6" fillId="0" borderId="0" xfId="12" applyNumberFormat="1" applyFont="1" applyFill="1" applyBorder="1" applyAlignment="1" applyProtection="1">
      <alignment horizontal="right"/>
      <protection locked="0"/>
    </xf>
    <xf numFmtId="173" fontId="6" fillId="0" borderId="0" xfId="12" applyNumberFormat="1" applyFont="1" applyFill="1" applyAlignment="1" applyProtection="1">
      <alignment horizontal="right"/>
      <protection locked="0"/>
    </xf>
    <xf numFmtId="181" fontId="6" fillId="0" borderId="0" xfId="12" applyNumberFormat="1" applyFont="1" applyFill="1" applyBorder="1" applyAlignment="1" applyProtection="1">
      <alignment horizontal="center"/>
      <protection locked="0"/>
    </xf>
    <xf numFmtId="3" fontId="30" fillId="0" borderId="0" xfId="12" applyNumberFormat="1" applyFont="1" applyFill="1" applyProtection="1">
      <protection locked="0"/>
    </xf>
    <xf numFmtId="171" fontId="6" fillId="0" borderId="0" xfId="12" applyNumberFormat="1" applyFont="1" applyFill="1" applyAlignment="1" applyProtection="1">
      <alignment horizontal="center"/>
      <protection locked="0"/>
    </xf>
    <xf numFmtId="3" fontId="6" fillId="0" borderId="0" xfId="12" applyNumberFormat="1" applyFont="1" applyFill="1" applyBorder="1" applyAlignment="1" applyProtection="1">
      <alignment horizontal="center"/>
      <protection locked="0"/>
    </xf>
    <xf numFmtId="172" fontId="6" fillId="0" borderId="0" xfId="12" applyNumberFormat="1" applyFont="1" applyFill="1" applyBorder="1" applyAlignment="1" applyProtection="1">
      <alignment horizontal="right"/>
      <protection locked="0"/>
    </xf>
    <xf numFmtId="172" fontId="6" fillId="0" borderId="0" xfId="12" applyNumberFormat="1" applyFont="1" applyFill="1" applyBorder="1" applyAlignment="1" applyProtection="1">
      <alignment horizontal="center"/>
      <protection locked="0"/>
    </xf>
    <xf numFmtId="179" fontId="12" fillId="0" borderId="0" xfId="12" applyNumberFormat="1" applyFont="1" applyFill="1" applyAlignment="1" applyProtection="1">
      <alignment horizontal="center"/>
      <protection locked="0"/>
    </xf>
    <xf numFmtId="3" fontId="12" fillId="0" borderId="17" xfId="12" applyNumberFormat="1" applyFont="1" applyFill="1" applyBorder="1" applyProtection="1">
      <protection locked="0"/>
    </xf>
    <xf numFmtId="173" fontId="6" fillId="0" borderId="0" xfId="12" applyNumberFormat="1" applyFont="1" applyFill="1" applyBorder="1" applyAlignment="1" applyProtection="1">
      <alignment horizontal="right"/>
      <protection locked="0"/>
    </xf>
    <xf numFmtId="186" fontId="6" fillId="0" borderId="0" xfId="12" applyNumberFormat="1" applyFont="1" applyFill="1" applyBorder="1" applyAlignment="1" applyProtection="1">
      <alignment horizontal="center"/>
      <protection locked="0"/>
    </xf>
    <xf numFmtId="3" fontId="6" fillId="0" borderId="0" xfId="11" applyNumberFormat="1" applyFont="1" applyProtection="1">
      <protection locked="0"/>
    </xf>
    <xf numFmtId="0" fontId="6" fillId="0" borderId="0" xfId="11" applyFont="1" applyAlignment="1" applyProtection="1">
      <alignment horizontal="center"/>
      <protection locked="0"/>
    </xf>
    <xf numFmtId="172" fontId="6" fillId="4" borderId="0" xfId="12" applyNumberFormat="1" applyFont="1" applyFill="1" applyAlignment="1" applyProtection="1">
      <alignment horizontal="right"/>
      <protection locked="0"/>
    </xf>
    <xf numFmtId="172" fontId="6" fillId="0" borderId="0" xfId="12" applyNumberFormat="1" applyFont="1" applyFill="1" applyAlignment="1" applyProtection="1">
      <alignment horizontal="right"/>
      <protection locked="0"/>
    </xf>
    <xf numFmtId="9" fontId="6" fillId="4" borderId="0" xfId="12" applyNumberFormat="1" applyFont="1" applyFill="1" applyAlignment="1" applyProtection="1">
      <alignment horizontal="center"/>
      <protection locked="0"/>
    </xf>
    <xf numFmtId="3" fontId="6" fillId="0" borderId="0" xfId="12" applyNumberFormat="1" applyFont="1" applyFill="1" applyBorder="1" applyProtection="1">
      <protection locked="0"/>
    </xf>
    <xf numFmtId="172" fontId="6" fillId="0" borderId="17" xfId="12" applyNumberFormat="1" applyFont="1" applyFill="1" applyBorder="1" applyProtection="1">
      <protection locked="0"/>
    </xf>
    <xf numFmtId="172" fontId="6" fillId="0" borderId="0" xfId="12" applyNumberFormat="1" applyFont="1" applyFill="1" applyProtection="1">
      <protection locked="0"/>
    </xf>
    <xf numFmtId="185" fontId="6" fillId="0" borderId="17" xfId="12" applyNumberFormat="1" applyFont="1" applyFill="1" applyBorder="1" applyAlignment="1" applyProtection="1">
      <alignment horizontal="right"/>
      <protection locked="0"/>
    </xf>
    <xf numFmtId="3" fontId="6" fillId="0" borderId="0" xfId="12" applyNumberFormat="1" applyFont="1" applyFill="1" applyBorder="1" applyAlignment="1" applyProtection="1">
      <alignment horizontal="right"/>
      <protection locked="0"/>
    </xf>
    <xf numFmtId="183" fontId="12" fillId="0" borderId="0" xfId="13" applyProtection="1">
      <protection locked="0"/>
    </xf>
    <xf numFmtId="183" fontId="12" fillId="0" borderId="0" xfId="13" applyAlignment="1" applyProtection="1">
      <alignment horizontal="right"/>
      <protection locked="0"/>
    </xf>
    <xf numFmtId="3" fontId="6" fillId="0" borderId="0" xfId="11" applyNumberFormat="1" applyFont="1" applyFill="1" applyProtection="1">
      <protection locked="0"/>
    </xf>
    <xf numFmtId="0" fontId="6" fillId="0" borderId="0" xfId="11" applyFont="1" applyFill="1" applyAlignment="1" applyProtection="1">
      <alignment horizontal="center"/>
      <protection locked="0"/>
    </xf>
    <xf numFmtId="183" fontId="12" fillId="0" borderId="0" xfId="13" applyFill="1" applyProtection="1">
      <protection locked="0"/>
    </xf>
    <xf numFmtId="183" fontId="12" fillId="0" borderId="0" xfId="13" applyFill="1" applyAlignment="1" applyProtection="1">
      <alignment horizontal="right"/>
      <protection locked="0"/>
    </xf>
    <xf numFmtId="164" fontId="6" fillId="0" borderId="0" xfId="12" applyNumberFormat="1" applyFont="1" applyFill="1" applyProtection="1">
      <protection locked="0"/>
    </xf>
    <xf numFmtId="172" fontId="6" fillId="0" borderId="3" xfId="12" applyNumberFormat="1" applyFont="1" applyFill="1" applyBorder="1" applyAlignment="1" applyProtection="1">
      <alignment horizontal="right"/>
      <protection locked="0"/>
    </xf>
    <xf numFmtId="171" fontId="12" fillId="0" borderId="0" xfId="12" applyNumberFormat="1" applyFont="1" applyFill="1" applyAlignment="1" applyProtection="1">
      <alignment horizontal="center"/>
      <protection locked="0"/>
    </xf>
    <xf numFmtId="172" fontId="12" fillId="0" borderId="0" xfId="12" applyNumberFormat="1" applyFont="1" applyFill="1" applyAlignment="1" applyProtection="1">
      <alignment horizontal="right"/>
      <protection locked="0"/>
    </xf>
    <xf numFmtId="172" fontId="12" fillId="0" borderId="0" xfId="12" applyNumberFormat="1" applyFont="1" applyFill="1" applyBorder="1" applyAlignment="1" applyProtection="1">
      <alignment horizontal="right"/>
      <protection locked="0"/>
    </xf>
    <xf numFmtId="172" fontId="12" fillId="0" borderId="0" xfId="12" applyNumberFormat="1" applyFont="1" applyFill="1" applyBorder="1" applyAlignment="1" applyProtection="1">
      <alignment horizontal="center"/>
      <protection locked="0"/>
    </xf>
    <xf numFmtId="3" fontId="12" fillId="0" borderId="19" xfId="12" applyNumberFormat="1" applyFont="1" applyFill="1" applyBorder="1" applyProtection="1">
      <protection locked="0"/>
    </xf>
    <xf numFmtId="185" fontId="6" fillId="0" borderId="0" xfId="12" applyNumberFormat="1" applyFont="1" applyFill="1" applyBorder="1" applyAlignment="1" applyProtection="1">
      <alignment horizontal="right"/>
      <protection locked="0"/>
    </xf>
    <xf numFmtId="3" fontId="12" fillId="0" borderId="0" xfId="12" applyNumberFormat="1" applyFont="1" applyFill="1" applyAlignment="1" applyProtection="1">
      <alignment horizontal="right"/>
      <protection locked="0"/>
    </xf>
    <xf numFmtId="0" fontId="6" fillId="0" borderId="0" xfId="12" applyNumberFormat="1" applyFont="1" applyFill="1" applyAlignment="1" applyProtection="1">
      <alignment horizontal="center"/>
      <protection locked="0"/>
    </xf>
    <xf numFmtId="172" fontId="12" fillId="0" borderId="17" xfId="12" applyNumberFormat="1" applyFont="1" applyFill="1" applyBorder="1" applyProtection="1">
      <protection locked="0"/>
    </xf>
    <xf numFmtId="166" fontId="15" fillId="0" borderId="0" xfId="16" applyNumberFormat="1" applyFont="1" applyProtection="1">
      <protection locked="0"/>
    </xf>
    <xf numFmtId="0" fontId="6" fillId="0" borderId="0" xfId="11" applyNumberFormat="1" applyFont="1" applyProtection="1">
      <protection locked="0"/>
    </xf>
    <xf numFmtId="9" fontId="6" fillId="5" borderId="0" xfId="12" applyNumberFormat="1" applyFont="1" applyFill="1" applyBorder="1" applyAlignment="1" applyProtection="1">
      <alignment horizontal="center"/>
      <protection locked="0"/>
    </xf>
    <xf numFmtId="0" fontId="6" fillId="0" borderId="0" xfId="14" applyNumberFormat="1" applyFont="1" applyFill="1" applyBorder="1" applyProtection="1">
      <protection locked="0"/>
    </xf>
    <xf numFmtId="172" fontId="6" fillId="0" borderId="0" xfId="12" applyNumberFormat="1" applyFont="1" applyFill="1" applyAlignment="1" applyProtection="1">
      <alignment horizontal="right"/>
    </xf>
    <xf numFmtId="172" fontId="6" fillId="0" borderId="17" xfId="12" applyNumberFormat="1" applyFont="1" applyFill="1" applyBorder="1" applyAlignment="1" applyProtection="1">
      <alignment horizontal="right"/>
      <protection locked="0"/>
    </xf>
    <xf numFmtId="179" fontId="6" fillId="0" borderId="0" xfId="12" applyNumberFormat="1" applyFont="1" applyFill="1" applyBorder="1" applyAlignment="1" applyProtection="1">
      <alignment horizontal="center"/>
      <protection locked="0"/>
    </xf>
    <xf numFmtId="0" fontId="31" fillId="0" borderId="0" xfId="12" applyNumberFormat="1" applyFont="1" applyFill="1" applyBorder="1" applyAlignment="1" applyProtection="1">
      <alignment horizontal="right"/>
      <protection locked="0"/>
    </xf>
    <xf numFmtId="172" fontId="6" fillId="0" borderId="5" xfId="12" applyNumberFormat="1" applyFont="1" applyFill="1" applyBorder="1" applyAlignment="1" applyProtection="1">
      <alignment horizontal="right"/>
      <protection locked="0"/>
    </xf>
    <xf numFmtId="0" fontId="6" fillId="0" borderId="0" xfId="12" applyFont="1" applyFill="1" applyProtection="1">
      <protection locked="0"/>
    </xf>
    <xf numFmtId="173" fontId="20" fillId="0" borderId="0" xfId="16" applyNumberFormat="1" applyProtection="1">
      <protection locked="0"/>
    </xf>
    <xf numFmtId="175" fontId="20" fillId="0" borderId="0" xfId="16" applyProtection="1">
      <protection locked="0"/>
    </xf>
    <xf numFmtId="175" fontId="20" fillId="0" borderId="0" xfId="16" applyFill="1" applyProtection="1">
      <protection locked="0"/>
    </xf>
    <xf numFmtId="166" fontId="7" fillId="2" borderId="0" xfId="11" applyNumberFormat="1" applyFont="1" applyFill="1" applyBorder="1" applyAlignment="1" applyProtection="1">
      <alignment horizontal="left"/>
      <protection locked="0"/>
    </xf>
    <xf numFmtId="3" fontId="2" fillId="0" borderId="0" xfId="12" applyNumberFormat="1" applyFont="1" applyFill="1" applyProtection="1">
      <protection locked="0"/>
    </xf>
    <xf numFmtId="0" fontId="9" fillId="2" borderId="10" xfId="12" applyFont="1" applyFill="1" applyBorder="1" applyAlignment="1" applyProtection="1">
      <alignment horizontal="center"/>
      <protection locked="0"/>
    </xf>
    <xf numFmtId="0" fontId="9" fillId="2" borderId="15" xfId="12" applyFont="1" applyFill="1" applyBorder="1" applyAlignment="1" applyProtection="1">
      <alignment horizontal="center"/>
      <protection locked="0"/>
    </xf>
    <xf numFmtId="172" fontId="6" fillId="3" borderId="2" xfId="12" applyNumberFormat="1" applyFont="1" applyFill="1" applyBorder="1" applyAlignment="1" applyProtection="1">
      <alignment horizontal="center" wrapText="1"/>
      <protection locked="0"/>
    </xf>
    <xf numFmtId="172" fontId="6" fillId="3" borderId="16" xfId="12" applyNumberFormat="1" applyFont="1" applyFill="1" applyBorder="1" applyAlignment="1" applyProtection="1">
      <alignment horizontal="center" wrapText="1"/>
      <protection locked="0"/>
    </xf>
  </cellXfs>
  <cellStyles count="24">
    <cellStyle name="Beløb" xfId="1"/>
    <cellStyle name="Beløb (negative)" xfId="2"/>
    <cellStyle name="Beløb 1000" xfId="3"/>
    <cellStyle name="Beløb 1000 (negative)" xfId="4"/>
    <cellStyle name="Calc Currency (0)" xfId="5"/>
    <cellStyle name="Column_Title" xfId="6"/>
    <cellStyle name="Decimal" xfId="7"/>
    <cellStyle name="Decimal (negative)" xfId="8"/>
    <cellStyle name="Header1" xfId="9"/>
    <cellStyle name="Header2" xfId="10"/>
    <cellStyle name="Normal" xfId="0" builtinId="0"/>
    <cellStyle name="Normal_FYRN1293" xfId="11"/>
    <cellStyle name="Normal_FYRNAR93" xfId="12"/>
    <cellStyle name="Normal_Fyrningartafla" xfId="13"/>
    <cellStyle name="Normal_HESK95" xfId="14"/>
    <cellStyle name="Normal_SHEET" xfId="15"/>
    <cellStyle name="Normal_Worksheet in 51   Fyrningarskýrsla - skattaaðferð  01-05 " xfId="16"/>
    <cellStyle name="Overskrift" xfId="17"/>
    <cellStyle name="Times rmn" xfId="18"/>
    <cellStyle name="Total" xfId="19" builtinId="25" customBuiltin="1"/>
    <cellStyle name="Total (negative)" xfId="20"/>
    <cellStyle name="Total 1000" xfId="21"/>
    <cellStyle name="Total 1000 (negative)" xfId="22"/>
    <cellStyle name="Tölur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10</xdr:row>
      <xdr:rowOff>123825</xdr:rowOff>
    </xdr:from>
    <xdr:to>
      <xdr:col>7</xdr:col>
      <xdr:colOff>219075</xdr:colOff>
      <xdr:row>25</xdr:row>
      <xdr:rowOff>76200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61925" y="1838325"/>
          <a:ext cx="4524375" cy="2381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s-IS" sz="1200" b="1" i="0" strike="noStrike">
              <a:solidFill>
                <a:srgbClr val="000000"/>
              </a:solidFill>
              <a:latin typeface="Arial"/>
              <a:cs typeface="Arial"/>
            </a:rPr>
            <a:t>Leiðbeiningar</a:t>
          </a:r>
          <a:endParaRPr lang="is-I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s-I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s-IS" sz="1200" b="0" i="0" strike="noStrike">
              <a:solidFill>
                <a:srgbClr val="000000"/>
              </a:solidFill>
              <a:latin typeface="Arial"/>
              <a:cs typeface="Arial"/>
            </a:rPr>
            <a:t>Sláið eingöngu í bláu reitina.</a:t>
          </a:r>
        </a:p>
        <a:p>
          <a:pPr algn="l" rtl="0">
            <a:defRPr sz="1000"/>
          </a:pPr>
          <a:endParaRPr lang="is-I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s-IS" sz="1200" b="0" i="0" strike="noStrike">
              <a:solidFill>
                <a:srgbClr val="000000"/>
              </a:solidFill>
              <a:latin typeface="Arial"/>
              <a:cs typeface="Arial"/>
            </a:rPr>
            <a:t>Meðfylgjandi fyrningarskýrsla gerir ekki ráð fyrir verðbreytingum.  </a:t>
          </a:r>
        </a:p>
        <a:p>
          <a:pPr algn="l" rtl="0">
            <a:defRPr sz="1000"/>
          </a:pPr>
          <a:endParaRPr lang="is-I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s-IS" sz="1200" b="0" i="0" strike="noStrike">
              <a:solidFill>
                <a:srgbClr val="000000"/>
              </a:solidFill>
              <a:latin typeface="Arial"/>
              <a:cs typeface="Arial"/>
            </a:rPr>
            <a:t>Ef slegið er inn hrakvirði reiknast fyrningar út frá kostnaðarverði mínus hrakvirði og niður í hrakvirði.  </a:t>
          </a:r>
        </a:p>
        <a:p>
          <a:pPr algn="l" rtl="0">
            <a:defRPr sz="1000"/>
          </a:pPr>
          <a:endParaRPr lang="is-I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s-IS" sz="1200" b="0" i="0" strike="noStrike">
              <a:solidFill>
                <a:srgbClr val="000000"/>
              </a:solidFill>
              <a:latin typeface="Arial"/>
              <a:cs typeface="Arial"/>
            </a:rPr>
            <a:t>Ef ekki er slegið inn hrakvirði reiknast fyrningar út frá kostnaðarverði niður í núll.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994-skat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ISFELAG\SKATT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%20%20%20Fyrningarsk&#253;rsla%20-%20skattaa&#240;fer&#240;%20%2001-05%20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4-skat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4-skatt"/>
      <sheetName val="Ár 1995"/>
      <sheetName val="Tryggingagj.96"/>
      <sheetName val="Laun 96"/>
      <sheetName val="GRUNNU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kattal.fyrn. 2006"/>
      <sheetName val="Macrolínur"/>
      <sheetName val="Fyrningar RSK 1.04"/>
      <sheetName val="lög"/>
      <sheetName val="Tickmarks"/>
      <sheetName val="Worksheet in 51   Fyrningarskýr"/>
    </sheetNames>
    <definedNames>
      <definedName name="baeta_vid_linu"/>
      <definedName name="baeta_vid_linu2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3:AA9"/>
  <sheetViews>
    <sheetView topLeftCell="A7" workbookViewId="0">
      <selection activeCell="F31" sqref="F31"/>
    </sheetView>
  </sheetViews>
  <sheetFormatPr defaultColWidth="10.6640625" defaultRowHeight="12.75"/>
  <cols>
    <col min="1" max="5" width="10.6640625" style="97"/>
    <col min="6" max="6" width="14.1640625" style="97" customWidth="1"/>
    <col min="7" max="16384" width="10.6640625" style="97"/>
  </cols>
  <sheetData>
    <row r="3" spans="1:27" ht="23.25" customHeight="1"/>
    <row r="4" spans="1:27" s="2" customFormat="1" ht="7.5" customHeight="1" thickBot="1">
      <c r="A4" s="1" t="s">
        <v>7</v>
      </c>
      <c r="C4" s="58"/>
      <c r="E4" s="3"/>
      <c r="H4" s="5"/>
      <c r="I4" s="6"/>
      <c r="J4" s="6"/>
      <c r="L4" s="5"/>
      <c r="O4" s="7"/>
      <c r="P4" s="8"/>
      <c r="S4" s="5"/>
      <c r="V4" s="5"/>
      <c r="W4" s="9"/>
      <c r="X4" s="9"/>
      <c r="Y4" s="9"/>
      <c r="Z4" s="9"/>
      <c r="AA4" s="10"/>
    </row>
    <row r="5" spans="1:27" s="2" customFormat="1">
      <c r="A5" s="1"/>
      <c r="B5" s="11"/>
      <c r="C5" s="59"/>
      <c r="D5" s="12"/>
      <c r="E5" s="12"/>
      <c r="F5" s="13"/>
      <c r="G5" s="14"/>
      <c r="H5" s="6"/>
      <c r="I5" s="6"/>
      <c r="K5" s="5"/>
      <c r="N5" s="5"/>
      <c r="O5" s="8"/>
      <c r="R5" s="5"/>
      <c r="V5" s="9"/>
      <c r="W5" s="9"/>
      <c r="X5" s="9"/>
      <c r="Y5" s="9"/>
      <c r="Z5" s="10"/>
    </row>
    <row r="6" spans="1:27" s="2" customFormat="1" ht="13.5" thickBot="1">
      <c r="A6" s="1"/>
      <c r="B6" s="15" t="s">
        <v>0</v>
      </c>
      <c r="C6" s="60"/>
      <c r="D6" s="335" t="s">
        <v>48</v>
      </c>
      <c r="E6" s="335"/>
      <c r="F6" s="336"/>
      <c r="G6" s="14"/>
      <c r="H6" s="6"/>
      <c r="I6" s="6"/>
      <c r="K6" s="5"/>
      <c r="N6" s="5"/>
      <c r="O6" s="8"/>
      <c r="R6" s="5"/>
      <c r="V6" s="9"/>
      <c r="W6" s="9"/>
      <c r="X6" s="9"/>
      <c r="Y6" s="9"/>
      <c r="Z6" s="10"/>
    </row>
    <row r="7" spans="1:27" s="2" customFormat="1">
      <c r="A7" s="1"/>
      <c r="B7" s="11"/>
      <c r="C7" s="59"/>
      <c r="D7" s="12"/>
      <c r="E7" s="16"/>
      <c r="F7" s="17"/>
      <c r="G7" s="14"/>
      <c r="H7" s="6"/>
      <c r="I7" s="6"/>
      <c r="K7" s="5"/>
      <c r="N7" s="5"/>
      <c r="O7" s="8"/>
      <c r="R7" s="5"/>
      <c r="V7" s="9"/>
      <c r="W7" s="9"/>
      <c r="X7" s="9"/>
      <c r="Y7" s="9"/>
      <c r="Z7" s="10"/>
    </row>
    <row r="8" spans="1:27" s="2" customFormat="1" ht="13.5" thickBot="1">
      <c r="A8" s="1"/>
      <c r="B8" s="15" t="s">
        <v>1</v>
      </c>
      <c r="C8" s="60"/>
      <c r="D8" s="56"/>
      <c r="E8" s="18"/>
      <c r="F8" s="142" t="s">
        <v>102</v>
      </c>
      <c r="G8" s="14"/>
      <c r="H8" s="6"/>
      <c r="I8" s="6"/>
      <c r="K8" s="5"/>
      <c r="N8" s="5"/>
      <c r="O8" s="8"/>
      <c r="R8" s="5"/>
      <c r="V8" s="9"/>
      <c r="W8" s="9"/>
      <c r="X8" s="9"/>
      <c r="Y8" s="9"/>
      <c r="Z8" s="10"/>
    </row>
    <row r="9" spans="1:27" s="2" customFormat="1" ht="13.5" thickBot="1">
      <c r="A9" s="1"/>
      <c r="B9" s="19" t="s">
        <v>2</v>
      </c>
      <c r="C9" s="61"/>
      <c r="D9" s="20"/>
      <c r="E9" s="20"/>
      <c r="F9" s="142" t="s">
        <v>39</v>
      </c>
      <c r="G9" s="14"/>
      <c r="H9" s="6"/>
      <c r="I9" s="6"/>
      <c r="K9" s="5"/>
      <c r="N9" s="5"/>
      <c r="O9" s="8"/>
      <c r="R9" s="5"/>
      <c r="V9" s="9"/>
      <c r="W9" s="9"/>
      <c r="X9" s="9"/>
      <c r="Y9" s="9"/>
      <c r="Z9" s="10"/>
    </row>
  </sheetData>
  <mergeCells count="1">
    <mergeCell ref="D6:F6"/>
  </mergeCells>
  <phoneticPr fontId="2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44"/>
  <sheetViews>
    <sheetView zoomScale="110" zoomScaleNormal="110" workbookViewId="0">
      <pane xSplit="1" ySplit="2" topLeftCell="B72" activePane="bottomRight" state="frozenSplit"/>
      <selection pane="topRight" activeCell="F1" sqref="F1"/>
      <selection pane="bottomLeft" activeCell="A27" sqref="A27"/>
      <selection pane="bottomRight" activeCell="S98" sqref="S98"/>
    </sheetView>
  </sheetViews>
  <sheetFormatPr defaultColWidth="10.6640625" defaultRowHeight="12" outlineLevelRow="1" outlineLevelCol="1"/>
  <cols>
    <col min="1" max="1" width="36.6640625" style="2" customWidth="1"/>
    <col min="2" max="2" width="3.83203125" style="58" customWidth="1"/>
    <col min="3" max="3" width="7.6640625" style="3" customWidth="1"/>
    <col min="4" max="4" width="14" style="2" bestFit="1" customWidth="1"/>
    <col min="5" max="5" width="14" style="2" customWidth="1"/>
    <col min="6" max="6" width="11.33203125" style="2" customWidth="1"/>
    <col min="7" max="7" width="1" style="5" customWidth="1" outlineLevel="1"/>
    <col min="8" max="8" width="6.1640625" style="6" customWidth="1" outlineLevel="1"/>
    <col min="9" max="9" width="12.6640625" style="2" customWidth="1" outlineLevel="1"/>
    <col min="10" max="10" width="1.33203125" style="5" customWidth="1"/>
    <col min="11" max="11" width="5.83203125" style="6" customWidth="1" outlineLevel="1"/>
    <col min="12" max="12" width="12.6640625" style="2" customWidth="1" outlineLevel="1"/>
    <col min="13" max="13" width="1.33203125" style="5" customWidth="1" outlineLevel="1"/>
    <col min="14" max="14" width="11.83203125" style="2" customWidth="1"/>
    <col min="15" max="15" width="5.5" style="7" customWidth="1"/>
    <col min="16" max="16" width="12.1640625" style="2" customWidth="1"/>
    <col min="17" max="17" width="10.83203125" style="2" customWidth="1"/>
    <col min="18" max="18" width="11.1640625" style="2" customWidth="1"/>
    <col min="19" max="19" width="12.6640625" style="2" customWidth="1"/>
    <col min="20" max="20" width="6.83203125" style="5" customWidth="1"/>
    <col min="21" max="21" width="11" style="5" customWidth="1" outlineLevel="1"/>
    <col min="22" max="22" width="10.5" style="5" customWidth="1" outlineLevel="1"/>
    <col min="23" max="23" width="16" style="5" bestFit="1" customWidth="1" outlineLevel="1"/>
    <col min="24" max="24" width="11.6640625" style="5" customWidth="1"/>
    <col min="25" max="25" width="8.83203125" style="9" hidden="1" customWidth="1" outlineLevel="1"/>
    <col min="26" max="26" width="10.6640625" style="9" hidden="1" customWidth="1" outlineLevel="1"/>
    <col min="27" max="27" width="9.5" style="9" hidden="1" customWidth="1" outlineLevel="1"/>
    <col min="28" max="29" width="8.83203125" style="5" hidden="1" customWidth="1" outlineLevel="1"/>
    <col min="30" max="30" width="8.83203125" style="5" customWidth="1" collapsed="1"/>
    <col min="31" max="234" width="8.83203125" style="2" customWidth="1"/>
    <col min="235" max="16384" width="10.6640625" style="2"/>
  </cols>
  <sheetData>
    <row r="1" spans="1:30" s="21" customFormat="1" ht="12.75" outlineLevel="1">
      <c r="A1" s="76"/>
      <c r="B1" s="77"/>
      <c r="C1" s="37"/>
      <c r="D1" s="38"/>
      <c r="E1" s="38"/>
      <c r="F1" s="76"/>
      <c r="G1" s="39"/>
      <c r="H1" s="123" t="s">
        <v>38</v>
      </c>
      <c r="I1" s="123"/>
      <c r="J1" s="40"/>
      <c r="K1" s="123" t="s">
        <v>36</v>
      </c>
      <c r="L1" s="123"/>
      <c r="M1" s="40"/>
      <c r="N1" s="38"/>
      <c r="O1" s="41"/>
      <c r="P1" s="38"/>
      <c r="Q1" s="38"/>
      <c r="R1" s="38"/>
      <c r="S1" s="38"/>
      <c r="T1" s="78"/>
      <c r="U1" s="70" t="s">
        <v>46</v>
      </c>
      <c r="V1" s="144"/>
      <c r="W1" s="144"/>
      <c r="X1" s="78"/>
      <c r="Y1" s="55"/>
      <c r="Z1" s="55"/>
      <c r="AA1" s="55"/>
      <c r="AB1" s="78"/>
      <c r="AC1" s="78"/>
      <c r="AD1" s="78"/>
    </row>
    <row r="2" spans="1:30" s="82" customFormat="1" ht="36" outlineLevel="1">
      <c r="A2" s="79"/>
      <c r="B2" s="80"/>
      <c r="C2" s="98" t="s">
        <v>4</v>
      </c>
      <c r="D2" s="66" t="s">
        <v>10</v>
      </c>
      <c r="E2" s="66" t="s">
        <v>24</v>
      </c>
      <c r="F2" s="64" t="s">
        <v>40</v>
      </c>
      <c r="G2" s="66"/>
      <c r="H2" s="124" t="s">
        <v>37</v>
      </c>
      <c r="I2" s="65" t="s">
        <v>42</v>
      </c>
      <c r="J2" s="66"/>
      <c r="K2" s="124" t="s">
        <v>37</v>
      </c>
      <c r="L2" s="65" t="s">
        <v>41</v>
      </c>
      <c r="M2" s="66"/>
      <c r="N2" s="101" t="s">
        <v>32</v>
      </c>
      <c r="O2" s="69" t="s">
        <v>11</v>
      </c>
      <c r="P2" s="66" t="s">
        <v>12</v>
      </c>
      <c r="Q2" s="66" t="s">
        <v>33</v>
      </c>
      <c r="R2" s="66" t="s">
        <v>13</v>
      </c>
      <c r="S2" s="66" t="s">
        <v>14</v>
      </c>
      <c r="T2" s="81"/>
      <c r="U2" s="139" t="s">
        <v>43</v>
      </c>
      <c r="V2" s="139" t="s">
        <v>44</v>
      </c>
      <c r="W2" s="139" t="s">
        <v>45</v>
      </c>
      <c r="X2" s="81"/>
      <c r="Y2" s="102"/>
      <c r="Z2" s="102"/>
      <c r="AA2" s="102"/>
      <c r="AB2" s="103"/>
      <c r="AC2" s="103"/>
      <c r="AD2" s="81"/>
    </row>
    <row r="3" spans="1:30" s="28" customFormat="1" ht="22.5" customHeight="1">
      <c r="A3" s="22" t="s">
        <v>35</v>
      </c>
      <c r="B3" s="23" t="str">
        <f>+Forsendur!D6</f>
        <v>Fyrirtækið ehf</v>
      </c>
      <c r="C3" s="22"/>
      <c r="D3" s="70"/>
      <c r="E3" s="70"/>
      <c r="F3" s="22"/>
      <c r="G3" s="26"/>
      <c r="H3" s="26"/>
      <c r="I3" s="74"/>
      <c r="J3" s="26"/>
      <c r="K3" s="26"/>
      <c r="L3" s="74"/>
      <c r="M3" s="26"/>
      <c r="N3" s="26"/>
      <c r="O3" s="29"/>
      <c r="P3" s="31"/>
      <c r="Q3" s="29"/>
      <c r="R3" s="29"/>
      <c r="S3" s="29"/>
      <c r="W3" s="29"/>
      <c r="X3" s="29"/>
      <c r="Y3" s="29"/>
      <c r="Z3" s="32"/>
      <c r="AA3" s="32"/>
      <c r="AB3" s="29"/>
      <c r="AC3" s="29"/>
      <c r="AD3" s="29"/>
    </row>
    <row r="4" spans="1:30" s="28" customFormat="1" ht="19.5" customHeight="1">
      <c r="A4" s="131" t="s">
        <v>34</v>
      </c>
      <c r="B4" s="132" t="str">
        <f>+Forsendur!F8</f>
        <v>31.12.2007</v>
      </c>
      <c r="C4" s="131"/>
      <c r="D4" s="133"/>
      <c r="E4" s="130"/>
      <c r="F4" s="131"/>
      <c r="G4" s="26"/>
      <c r="H4" s="26"/>
      <c r="I4" s="24"/>
      <c r="J4" s="25"/>
      <c r="K4" s="26"/>
      <c r="L4" s="24"/>
      <c r="M4" s="25"/>
      <c r="N4" s="26"/>
      <c r="O4" s="29"/>
      <c r="P4" s="31"/>
      <c r="R4" s="29"/>
      <c r="W4" s="29"/>
      <c r="X4" s="29"/>
      <c r="Y4" s="29"/>
      <c r="Z4" s="32"/>
      <c r="AA4" s="32"/>
      <c r="AB4" s="29"/>
      <c r="AC4" s="29"/>
      <c r="AD4" s="29"/>
    </row>
    <row r="5" spans="1:30" s="28" customFormat="1" ht="11.25" customHeight="1" thickBot="1">
      <c r="A5" s="71"/>
      <c r="B5" s="72"/>
      <c r="C5" s="71"/>
      <c r="D5" s="73"/>
      <c r="E5" s="29"/>
      <c r="F5" s="71"/>
      <c r="G5" s="26"/>
      <c r="H5" s="26"/>
      <c r="I5" s="24"/>
      <c r="J5" s="25"/>
      <c r="K5" s="26"/>
      <c r="L5" s="24"/>
      <c r="M5" s="25"/>
      <c r="N5" s="26"/>
      <c r="O5" s="29"/>
      <c r="P5" s="31"/>
      <c r="R5" s="29"/>
      <c r="W5" s="29"/>
      <c r="X5" s="29"/>
      <c r="Y5" s="29"/>
      <c r="Z5" s="32"/>
      <c r="AA5" s="32"/>
      <c r="AB5" s="29"/>
      <c r="AC5" s="29"/>
      <c r="AD5" s="29"/>
    </row>
    <row r="6" spans="1:30" s="28" customFormat="1" ht="13.5">
      <c r="A6" s="33" t="s">
        <v>3</v>
      </c>
      <c r="B6" s="35" t="str">
        <f>Forsendur!F9</f>
        <v>12</v>
      </c>
      <c r="D6" s="27"/>
      <c r="E6" s="27"/>
      <c r="F6" s="33"/>
      <c r="G6" s="34"/>
      <c r="H6" s="24"/>
      <c r="I6" s="36"/>
      <c r="J6" s="34"/>
      <c r="K6" s="24"/>
      <c r="L6" s="36"/>
      <c r="M6" s="34"/>
      <c r="N6" s="27"/>
      <c r="O6" s="30"/>
      <c r="T6" s="29"/>
      <c r="U6" s="70" t="s">
        <v>46</v>
      </c>
      <c r="V6" s="70"/>
      <c r="W6" s="70"/>
      <c r="X6" s="29"/>
      <c r="Y6" s="106" t="s">
        <v>31</v>
      </c>
      <c r="Z6" s="107"/>
      <c r="AA6" s="107"/>
      <c r="AB6" s="108"/>
      <c r="AC6" s="109"/>
      <c r="AD6" s="29"/>
    </row>
    <row r="7" spans="1:30" s="21" customFormat="1" ht="12.75">
      <c r="A7" s="76"/>
      <c r="B7" s="77"/>
      <c r="C7" s="37"/>
      <c r="D7" s="38"/>
      <c r="E7" s="38"/>
      <c r="F7" s="76"/>
      <c r="G7" s="39"/>
      <c r="H7" s="123" t="s">
        <v>38</v>
      </c>
      <c r="I7" s="123"/>
      <c r="J7" s="40"/>
      <c r="K7" s="123" t="s">
        <v>36</v>
      </c>
      <c r="L7" s="123"/>
      <c r="M7" s="40"/>
      <c r="N7" s="38"/>
      <c r="O7" s="41"/>
      <c r="P7" s="38"/>
      <c r="Q7" s="38"/>
      <c r="R7" s="38"/>
      <c r="S7" s="38"/>
      <c r="T7" s="78"/>
      <c r="U7" s="78"/>
      <c r="V7" s="78"/>
      <c r="W7" s="78"/>
      <c r="X7" s="78"/>
      <c r="Y7" s="110"/>
      <c r="Z7" s="55"/>
      <c r="AA7" s="55"/>
      <c r="AB7" s="4"/>
      <c r="AC7" s="111"/>
      <c r="AD7" s="78"/>
    </row>
    <row r="8" spans="1:30" s="82" customFormat="1" ht="36">
      <c r="A8" s="64" t="s">
        <v>23</v>
      </c>
      <c r="B8" s="80"/>
      <c r="C8" s="64" t="s">
        <v>4</v>
      </c>
      <c r="D8" s="65" t="s">
        <v>10</v>
      </c>
      <c r="E8" s="65" t="s">
        <v>24</v>
      </c>
      <c r="F8" s="64" t="s">
        <v>40</v>
      </c>
      <c r="G8" s="66"/>
      <c r="H8" s="124" t="s">
        <v>37</v>
      </c>
      <c r="I8" s="65" t="s">
        <v>42</v>
      </c>
      <c r="J8" s="66"/>
      <c r="K8" s="124" t="s">
        <v>37</v>
      </c>
      <c r="L8" s="65" t="s">
        <v>41</v>
      </c>
      <c r="M8" s="66"/>
      <c r="N8" s="67" t="s">
        <v>32</v>
      </c>
      <c r="O8" s="68" t="s">
        <v>11</v>
      </c>
      <c r="P8" s="65" t="s">
        <v>12</v>
      </c>
      <c r="Q8" s="65" t="s">
        <v>33</v>
      </c>
      <c r="R8" s="65" t="s">
        <v>13</v>
      </c>
      <c r="S8" s="65" t="s">
        <v>14</v>
      </c>
      <c r="T8" s="81"/>
      <c r="U8" s="139" t="s">
        <v>43</v>
      </c>
      <c r="V8" s="139" t="s">
        <v>44</v>
      </c>
      <c r="W8" s="139" t="s">
        <v>45</v>
      </c>
      <c r="X8" s="81"/>
      <c r="Y8" s="112" t="s">
        <v>27</v>
      </c>
      <c r="Z8" s="102" t="s">
        <v>26</v>
      </c>
      <c r="AA8" s="102" t="s">
        <v>28</v>
      </c>
      <c r="AB8" s="102" t="s">
        <v>29</v>
      </c>
      <c r="AC8" s="134" t="s">
        <v>30</v>
      </c>
      <c r="AD8" s="81"/>
    </row>
    <row r="9" spans="1:30" s="82" customFormat="1" ht="12.75">
      <c r="A9" s="79"/>
      <c r="B9" s="80"/>
      <c r="C9" s="98"/>
      <c r="D9" s="66"/>
      <c r="E9" s="66"/>
      <c r="F9" s="98"/>
      <c r="G9" s="66"/>
      <c r="H9" s="99"/>
      <c r="I9" s="100"/>
      <c r="J9" s="66"/>
      <c r="K9" s="99"/>
      <c r="L9" s="100"/>
      <c r="M9" s="66"/>
      <c r="N9" s="101"/>
      <c r="O9" s="69"/>
      <c r="P9" s="66"/>
      <c r="Q9" s="66"/>
      <c r="R9" s="66"/>
      <c r="S9" s="66"/>
      <c r="T9" s="81"/>
      <c r="U9" s="81"/>
      <c r="V9" s="81"/>
      <c r="W9" s="81"/>
      <c r="X9" s="81"/>
      <c r="Y9" s="112"/>
      <c r="Z9" s="102"/>
      <c r="AA9" s="102"/>
      <c r="AB9" s="103"/>
      <c r="AC9" s="113"/>
      <c r="AD9" s="81"/>
    </row>
    <row r="10" spans="1:30" s="21" customFormat="1">
      <c r="A10" s="42" t="s">
        <v>8</v>
      </c>
      <c r="B10" s="62"/>
      <c r="C10" s="54"/>
      <c r="D10" s="85"/>
      <c r="E10" s="85"/>
      <c r="F10" s="42"/>
      <c r="G10" s="43"/>
      <c r="H10" s="44"/>
      <c r="I10" s="45"/>
      <c r="J10" s="43"/>
      <c r="K10" s="44"/>
      <c r="L10" s="45"/>
      <c r="M10" s="43"/>
      <c r="N10" s="46"/>
      <c r="O10" s="126"/>
      <c r="P10" s="46"/>
      <c r="Q10" s="46"/>
      <c r="R10" s="46"/>
      <c r="S10" s="46"/>
      <c r="T10" s="47"/>
      <c r="U10" s="47"/>
      <c r="V10" s="47"/>
      <c r="W10" s="47"/>
      <c r="X10" s="47"/>
      <c r="Y10" s="110"/>
      <c r="Z10" s="55"/>
      <c r="AA10" s="55"/>
      <c r="AB10" s="43"/>
      <c r="AC10" s="114"/>
      <c r="AD10" s="78"/>
    </row>
    <row r="11" spans="1:30" s="21" customFormat="1">
      <c r="A11" s="42"/>
      <c r="B11" s="62"/>
      <c r="C11" s="54"/>
      <c r="D11" s="85"/>
      <c r="E11" s="85"/>
      <c r="F11" s="42"/>
      <c r="G11" s="43"/>
      <c r="H11" s="44"/>
      <c r="I11" s="45"/>
      <c r="J11" s="43"/>
      <c r="K11" s="44"/>
      <c r="L11" s="45"/>
      <c r="M11" s="43"/>
      <c r="N11" s="46"/>
      <c r="O11" s="126"/>
      <c r="P11" s="46"/>
      <c r="Q11" s="46"/>
      <c r="R11" s="46"/>
      <c r="S11" s="46"/>
      <c r="T11" s="47"/>
      <c r="U11" s="47"/>
      <c r="V11" s="47"/>
      <c r="W11" s="47"/>
      <c r="X11" s="47"/>
      <c r="Y11" s="110"/>
      <c r="Z11" s="55"/>
      <c r="AA11" s="55"/>
      <c r="AB11" s="43"/>
      <c r="AC11" s="114"/>
      <c r="AD11" s="78"/>
    </row>
    <row r="12" spans="1:30" s="21" customFormat="1" ht="11.25" customHeight="1">
      <c r="A12" s="198" t="s">
        <v>90</v>
      </c>
      <c r="B12" s="84"/>
      <c r="C12" s="193">
        <v>2004</v>
      </c>
      <c r="D12" s="177">
        <v>33000000</v>
      </c>
      <c r="E12" s="177">
        <v>1080000</v>
      </c>
      <c r="F12" s="177">
        <v>15000000</v>
      </c>
      <c r="G12" s="136"/>
      <c r="H12" s="137"/>
      <c r="I12" s="135"/>
      <c r="J12" s="136"/>
      <c r="K12" s="137"/>
      <c r="L12" s="135"/>
      <c r="M12" s="136"/>
      <c r="N12" s="138">
        <f t="shared" ref="N12:N17" si="0">IF(AND(D12&gt;0,I12&gt;0),"villa",D12+I12)</f>
        <v>33000000</v>
      </c>
      <c r="O12" s="125">
        <v>0.02</v>
      </c>
      <c r="P12" s="178">
        <f t="shared" ref="P12:P17" si="1">+IF(F12&gt;0,AB12,AC12)</f>
        <v>360000</v>
      </c>
      <c r="Q12" s="138" t="str">
        <f t="shared" ref="Q12:Q17" si="2">IF(L12&gt;0,"VILLA",IF(L12&lt;0,D12-E12+I12-P12+L12,"0"))</f>
        <v>0</v>
      </c>
      <c r="R12" s="138">
        <f t="shared" ref="R12:R17" si="3">IF(L12&lt;0,0,E12+P12)</f>
        <v>1440000</v>
      </c>
      <c r="S12" s="138">
        <f t="shared" ref="S12:S17" si="4">IF(L12&lt;0,0,N12-R12)</f>
        <v>31560000</v>
      </c>
      <c r="T12" s="173"/>
      <c r="U12" s="173">
        <f t="shared" ref="U12:U17" si="5">+IF($L12&lt;0,D12+I12,0)</f>
        <v>0</v>
      </c>
      <c r="V12" s="173">
        <f t="shared" ref="V12:V17" si="6">+IF($L12&lt;0,E12+P12,0)</f>
        <v>0</v>
      </c>
      <c r="W12" s="173">
        <f t="shared" ref="W12:W17" si="7">+U12-V12</f>
        <v>0</v>
      </c>
      <c r="X12" s="173"/>
      <c r="Y12" s="110">
        <f t="shared" ref="Y12:Y17" si="8">IF(I12&gt;0,H12,0)</f>
        <v>0</v>
      </c>
      <c r="Z12" s="55">
        <f t="shared" ref="Z12:Z17" si="9">IF(L12&lt;0,K12,0)</f>
        <v>0</v>
      </c>
      <c r="AA12" s="55" t="str">
        <f t="shared" ref="AA12:AA17" si="10">IF(AND(Y12=0,Z12=0),MAN,IF(AND(Y12&gt;0,Z12&gt;0),Z12-Y12,IF(Y12&gt;0,MAN-Y12+1,Z12-1)))</f>
        <v>12</v>
      </c>
      <c r="AB12" s="43">
        <f t="shared" ref="AB12:AB17" si="11">ROUND(INT(MAX(IF((E12+N12*O12*AA12/12)&gt;(N12-F12),(N12-F12)-E12,(N12-F12)*O12*AA12/12),0)+0.5),0)</f>
        <v>360000</v>
      </c>
      <c r="AC12" s="114">
        <f t="shared" ref="AC12:AC17" si="12">ROUND(INT(MAX(IF((E12+N12*O12*AA12/12)&gt;(1*N12),1*N12-E12,N12*O12*AA12/12),0)+0.5),0)</f>
        <v>660000</v>
      </c>
      <c r="AD12" s="78"/>
    </row>
    <row r="13" spans="1:30" s="21" customFormat="1">
      <c r="A13" s="333" t="s">
        <v>100</v>
      </c>
      <c r="B13" s="84"/>
      <c r="C13" s="193">
        <v>2006</v>
      </c>
      <c r="D13" s="177">
        <v>50000000</v>
      </c>
      <c r="E13" s="177">
        <v>166667</v>
      </c>
      <c r="F13" s="177">
        <v>25000000</v>
      </c>
      <c r="G13" s="136"/>
      <c r="H13" s="137"/>
      <c r="I13" s="135"/>
      <c r="J13" s="136"/>
      <c r="K13" s="137"/>
      <c r="L13" s="135"/>
      <c r="M13" s="136"/>
      <c r="N13" s="138">
        <f t="shared" si="0"/>
        <v>50000000</v>
      </c>
      <c r="O13" s="125">
        <v>0.02</v>
      </c>
      <c r="P13" s="178">
        <f t="shared" si="1"/>
        <v>500000</v>
      </c>
      <c r="Q13" s="138" t="str">
        <f t="shared" si="2"/>
        <v>0</v>
      </c>
      <c r="R13" s="138">
        <f t="shared" si="3"/>
        <v>666667</v>
      </c>
      <c r="S13" s="138">
        <f t="shared" si="4"/>
        <v>49333333</v>
      </c>
      <c r="T13" s="173"/>
      <c r="U13" s="173">
        <f t="shared" si="5"/>
        <v>0</v>
      </c>
      <c r="V13" s="173">
        <f t="shared" si="6"/>
        <v>0</v>
      </c>
      <c r="W13" s="173">
        <f t="shared" si="7"/>
        <v>0</v>
      </c>
      <c r="X13" s="173"/>
      <c r="Y13" s="110">
        <f t="shared" si="8"/>
        <v>0</v>
      </c>
      <c r="Z13" s="55">
        <f t="shared" si="9"/>
        <v>0</v>
      </c>
      <c r="AA13" s="55" t="str">
        <f t="shared" si="10"/>
        <v>12</v>
      </c>
      <c r="AB13" s="43">
        <f t="shared" si="11"/>
        <v>500000</v>
      </c>
      <c r="AC13" s="114">
        <f t="shared" si="12"/>
        <v>1000000</v>
      </c>
      <c r="AD13" s="78"/>
    </row>
    <row r="14" spans="1:30" s="21" customFormat="1" hidden="1" outlineLevel="1">
      <c r="A14" s="198"/>
      <c r="B14" s="84"/>
      <c r="C14" s="193"/>
      <c r="D14" s="177"/>
      <c r="E14" s="177"/>
      <c r="F14" s="177"/>
      <c r="G14" s="136"/>
      <c r="H14" s="137"/>
      <c r="I14" s="135"/>
      <c r="J14" s="136"/>
      <c r="K14" s="137"/>
      <c r="L14" s="135"/>
      <c r="M14" s="136"/>
      <c r="N14" s="138">
        <f t="shared" si="0"/>
        <v>0</v>
      </c>
      <c r="O14" s="125"/>
      <c r="P14" s="178">
        <f t="shared" si="1"/>
        <v>0</v>
      </c>
      <c r="Q14" s="138" t="str">
        <f t="shared" si="2"/>
        <v>0</v>
      </c>
      <c r="R14" s="138">
        <f t="shared" si="3"/>
        <v>0</v>
      </c>
      <c r="S14" s="138">
        <f t="shared" si="4"/>
        <v>0</v>
      </c>
      <c r="T14" s="173"/>
      <c r="U14" s="173">
        <f t="shared" si="5"/>
        <v>0</v>
      </c>
      <c r="V14" s="173">
        <f t="shared" si="6"/>
        <v>0</v>
      </c>
      <c r="W14" s="173">
        <f t="shared" si="7"/>
        <v>0</v>
      </c>
      <c r="X14" s="173"/>
      <c r="Y14" s="110">
        <f t="shared" si="8"/>
        <v>0</v>
      </c>
      <c r="Z14" s="55">
        <f t="shared" si="9"/>
        <v>0</v>
      </c>
      <c r="AA14" s="55" t="str">
        <f t="shared" si="10"/>
        <v>12</v>
      </c>
      <c r="AB14" s="43">
        <f t="shared" si="11"/>
        <v>0</v>
      </c>
      <c r="AC14" s="114">
        <f t="shared" si="12"/>
        <v>0</v>
      </c>
      <c r="AD14" s="78"/>
    </row>
    <row r="15" spans="1:30" s="21" customFormat="1" ht="11.25" hidden="1" customHeight="1" outlineLevel="1">
      <c r="A15" s="198"/>
      <c r="B15" s="84"/>
      <c r="C15" s="193"/>
      <c r="D15" s="177"/>
      <c r="E15" s="177"/>
      <c r="F15" s="177"/>
      <c r="G15" s="136"/>
      <c r="H15" s="137"/>
      <c r="I15" s="135"/>
      <c r="J15" s="136"/>
      <c r="K15" s="137"/>
      <c r="L15" s="135"/>
      <c r="M15" s="136"/>
      <c r="N15" s="138">
        <f t="shared" si="0"/>
        <v>0</v>
      </c>
      <c r="O15" s="125"/>
      <c r="P15" s="178">
        <f t="shared" si="1"/>
        <v>0</v>
      </c>
      <c r="Q15" s="138" t="str">
        <f t="shared" si="2"/>
        <v>0</v>
      </c>
      <c r="R15" s="138">
        <f t="shared" si="3"/>
        <v>0</v>
      </c>
      <c r="S15" s="138">
        <f t="shared" si="4"/>
        <v>0</v>
      </c>
      <c r="T15" s="173"/>
      <c r="U15" s="173">
        <f t="shared" si="5"/>
        <v>0</v>
      </c>
      <c r="V15" s="173">
        <f t="shared" si="6"/>
        <v>0</v>
      </c>
      <c r="W15" s="173">
        <f t="shared" si="7"/>
        <v>0</v>
      </c>
      <c r="X15" s="173"/>
      <c r="Y15" s="110">
        <f t="shared" si="8"/>
        <v>0</v>
      </c>
      <c r="Z15" s="55">
        <f t="shared" si="9"/>
        <v>0</v>
      </c>
      <c r="AA15" s="55" t="str">
        <f t="shared" si="10"/>
        <v>12</v>
      </c>
      <c r="AB15" s="43">
        <f t="shared" si="11"/>
        <v>0</v>
      </c>
      <c r="AC15" s="114">
        <f t="shared" si="12"/>
        <v>0</v>
      </c>
      <c r="AD15" s="78"/>
    </row>
    <row r="16" spans="1:30" s="21" customFormat="1" ht="11.25" hidden="1" customHeight="1" outlineLevel="1">
      <c r="A16" s="198"/>
      <c r="B16" s="84"/>
      <c r="C16" s="193"/>
      <c r="D16" s="177"/>
      <c r="E16" s="177"/>
      <c r="F16" s="177"/>
      <c r="G16" s="136"/>
      <c r="H16" s="137"/>
      <c r="I16" s="135"/>
      <c r="J16" s="136"/>
      <c r="K16" s="137"/>
      <c r="L16" s="135"/>
      <c r="M16" s="136"/>
      <c r="N16" s="138">
        <f t="shared" si="0"/>
        <v>0</v>
      </c>
      <c r="O16" s="125"/>
      <c r="P16" s="178">
        <f t="shared" si="1"/>
        <v>0</v>
      </c>
      <c r="Q16" s="138" t="str">
        <f t="shared" si="2"/>
        <v>0</v>
      </c>
      <c r="R16" s="138">
        <f t="shared" si="3"/>
        <v>0</v>
      </c>
      <c r="S16" s="138">
        <f t="shared" si="4"/>
        <v>0</v>
      </c>
      <c r="T16" s="173"/>
      <c r="U16" s="173">
        <f t="shared" si="5"/>
        <v>0</v>
      </c>
      <c r="V16" s="173">
        <f t="shared" si="6"/>
        <v>0</v>
      </c>
      <c r="W16" s="173">
        <f t="shared" si="7"/>
        <v>0</v>
      </c>
      <c r="X16" s="173"/>
      <c r="Y16" s="110">
        <f t="shared" si="8"/>
        <v>0</v>
      </c>
      <c r="Z16" s="55">
        <f t="shared" si="9"/>
        <v>0</v>
      </c>
      <c r="AA16" s="55" t="str">
        <f t="shared" si="10"/>
        <v>12</v>
      </c>
      <c r="AB16" s="43">
        <f t="shared" si="11"/>
        <v>0</v>
      </c>
      <c r="AC16" s="114">
        <f t="shared" si="12"/>
        <v>0</v>
      </c>
      <c r="AD16" s="78"/>
    </row>
    <row r="17" spans="1:30" s="21" customFormat="1" ht="11.25" hidden="1" customHeight="1" outlineLevel="1">
      <c r="A17" s="198"/>
      <c r="B17" s="84"/>
      <c r="C17" s="193"/>
      <c r="D17" s="177"/>
      <c r="E17" s="177"/>
      <c r="F17" s="177"/>
      <c r="G17" s="136"/>
      <c r="H17" s="137"/>
      <c r="I17" s="135"/>
      <c r="J17" s="136"/>
      <c r="K17" s="137"/>
      <c r="L17" s="135"/>
      <c r="M17" s="136"/>
      <c r="N17" s="138">
        <f t="shared" si="0"/>
        <v>0</v>
      </c>
      <c r="O17" s="125"/>
      <c r="P17" s="178">
        <f t="shared" si="1"/>
        <v>0</v>
      </c>
      <c r="Q17" s="138" t="str">
        <f t="shared" si="2"/>
        <v>0</v>
      </c>
      <c r="R17" s="138">
        <f t="shared" si="3"/>
        <v>0</v>
      </c>
      <c r="S17" s="138">
        <f t="shared" si="4"/>
        <v>0</v>
      </c>
      <c r="T17" s="173"/>
      <c r="U17" s="173">
        <f t="shared" si="5"/>
        <v>0</v>
      </c>
      <c r="V17" s="173">
        <f t="shared" si="6"/>
        <v>0</v>
      </c>
      <c r="W17" s="173">
        <f t="shared" si="7"/>
        <v>0</v>
      </c>
      <c r="X17" s="173"/>
      <c r="Y17" s="110">
        <f t="shared" si="8"/>
        <v>0</v>
      </c>
      <c r="Z17" s="55">
        <f t="shared" si="9"/>
        <v>0</v>
      </c>
      <c r="AA17" s="55" t="str">
        <f t="shared" si="10"/>
        <v>12</v>
      </c>
      <c r="AB17" s="43">
        <f t="shared" si="11"/>
        <v>0</v>
      </c>
      <c r="AC17" s="114">
        <f t="shared" si="12"/>
        <v>0</v>
      </c>
      <c r="AD17" s="78"/>
    </row>
    <row r="18" spans="1:30" s="21" customFormat="1" ht="6" customHeight="1" collapsed="1">
      <c r="A18" s="92"/>
      <c r="B18" s="84"/>
      <c r="C18" s="49"/>
      <c r="D18" s="179"/>
      <c r="E18" s="179"/>
      <c r="F18" s="145"/>
      <c r="G18" s="136"/>
      <c r="H18" s="146"/>
      <c r="I18" s="147"/>
      <c r="J18" s="136"/>
      <c r="K18" s="146"/>
      <c r="L18" s="147"/>
      <c r="M18" s="136"/>
      <c r="N18" s="138"/>
      <c r="O18" s="126"/>
      <c r="P18" s="138"/>
      <c r="Q18" s="138"/>
      <c r="R18" s="138"/>
      <c r="S18" s="138"/>
      <c r="T18" s="173"/>
      <c r="U18" s="173"/>
      <c r="V18" s="173"/>
      <c r="W18" s="173"/>
      <c r="X18" s="173"/>
      <c r="Y18" s="110"/>
      <c r="Z18" s="55"/>
      <c r="AA18" s="55"/>
      <c r="AB18" s="43"/>
      <c r="AC18" s="114"/>
      <c r="AD18" s="78"/>
    </row>
    <row r="19" spans="1:30" s="21" customFormat="1" ht="12.75">
      <c r="A19" s="143" t="s">
        <v>9</v>
      </c>
      <c r="B19" s="84"/>
      <c r="C19" s="49"/>
      <c r="D19" s="180">
        <f>SUM(D12:D18)</f>
        <v>83000000</v>
      </c>
      <c r="E19" s="180">
        <f>SUM(E12:E18)</f>
        <v>1246667</v>
      </c>
      <c r="F19" s="180">
        <f>SUM(F12:F18)</f>
        <v>40000000</v>
      </c>
      <c r="G19" s="154"/>
      <c r="H19" s="154"/>
      <c r="I19" s="180">
        <f>SUM(I12:I18)</f>
        <v>0</v>
      </c>
      <c r="J19" s="154"/>
      <c r="K19" s="154"/>
      <c r="L19" s="180">
        <f>SUM(L12:L18)</f>
        <v>0</v>
      </c>
      <c r="M19" s="154"/>
      <c r="N19" s="180">
        <f>SUM(N12:N18)</f>
        <v>83000000</v>
      </c>
      <c r="O19" s="181"/>
      <c r="P19" s="180">
        <f>SUM(P12:P18)</f>
        <v>860000</v>
      </c>
      <c r="Q19" s="180">
        <f>SUM(Q12:Q18)</f>
        <v>0</v>
      </c>
      <c r="R19" s="180">
        <f>SUM(R12:R18)</f>
        <v>2106667</v>
      </c>
      <c r="S19" s="180">
        <f>SUM(S12:S18)</f>
        <v>80893333</v>
      </c>
      <c r="T19" s="173"/>
      <c r="U19" s="180">
        <f>SUM(U12:U18)</f>
        <v>0</v>
      </c>
      <c r="V19" s="180">
        <f>SUM(V12:V18)</f>
        <v>0</v>
      </c>
      <c r="W19" s="180">
        <f>SUM(W12:W18)</f>
        <v>0</v>
      </c>
      <c r="X19" s="173"/>
      <c r="Y19" s="110"/>
      <c r="Z19" s="55"/>
      <c r="AA19" s="55"/>
      <c r="AB19" s="43"/>
      <c r="AC19" s="114"/>
      <c r="AD19" s="78"/>
    </row>
    <row r="20" spans="1:30" s="21" customFormat="1" ht="12.75">
      <c r="A20" s="86"/>
      <c r="B20" s="84"/>
      <c r="C20" s="49"/>
      <c r="D20" s="179"/>
      <c r="E20" s="179"/>
      <c r="F20" s="145"/>
      <c r="G20" s="154"/>
      <c r="H20" s="154"/>
      <c r="I20" s="179"/>
      <c r="J20" s="154"/>
      <c r="K20" s="154"/>
      <c r="L20" s="179"/>
      <c r="M20" s="154"/>
      <c r="N20" s="179"/>
      <c r="O20" s="128"/>
      <c r="P20" s="179"/>
      <c r="Q20" s="179"/>
      <c r="R20" s="179"/>
      <c r="S20" s="179"/>
      <c r="T20" s="173"/>
      <c r="U20" s="173"/>
      <c r="V20" s="173"/>
      <c r="W20" s="173"/>
      <c r="X20" s="173"/>
      <c r="Y20" s="110"/>
      <c r="Z20" s="55"/>
      <c r="AA20" s="55"/>
      <c r="AB20" s="43"/>
      <c r="AC20" s="114"/>
      <c r="AD20" s="78"/>
    </row>
    <row r="21" spans="1:30" s="21" customFormat="1" ht="12.75">
      <c r="A21" s="42" t="s">
        <v>15</v>
      </c>
      <c r="B21" s="62"/>
      <c r="C21" s="194"/>
      <c r="D21" s="148"/>
      <c r="E21" s="148"/>
      <c r="F21" s="149"/>
      <c r="G21" s="150"/>
      <c r="H21" s="151"/>
      <c r="I21" s="148"/>
      <c r="J21" s="150"/>
      <c r="K21" s="151"/>
      <c r="L21" s="148"/>
      <c r="M21" s="150"/>
      <c r="N21" s="148"/>
      <c r="O21" s="41"/>
      <c r="P21" s="178"/>
      <c r="Q21" s="178"/>
      <c r="R21" s="178"/>
      <c r="S21" s="178"/>
      <c r="T21" s="182"/>
      <c r="U21" s="182"/>
      <c r="V21" s="182"/>
      <c r="W21" s="182"/>
      <c r="X21" s="166"/>
      <c r="Y21" s="110"/>
      <c r="Z21" s="55"/>
      <c r="AA21" s="55"/>
      <c r="AB21" s="4"/>
      <c r="AC21" s="111"/>
      <c r="AD21" s="78"/>
    </row>
    <row r="22" spans="1:30" s="21" customFormat="1" ht="12.75">
      <c r="A22" s="83"/>
      <c r="B22" s="84"/>
      <c r="C22" s="195"/>
      <c r="D22" s="179"/>
      <c r="E22" s="179"/>
      <c r="F22" s="151"/>
      <c r="G22" s="136"/>
      <c r="H22" s="146"/>
      <c r="I22" s="147"/>
      <c r="J22" s="136"/>
      <c r="K22" s="146"/>
      <c r="L22" s="147"/>
      <c r="M22" s="136"/>
      <c r="N22" s="138"/>
      <c r="O22" s="41"/>
      <c r="P22" s="178"/>
      <c r="Q22" s="138"/>
      <c r="R22" s="138"/>
      <c r="S22" s="138"/>
      <c r="T22" s="173"/>
      <c r="U22" s="173"/>
      <c r="V22" s="173"/>
      <c r="W22" s="173"/>
      <c r="X22" s="173"/>
      <c r="Y22" s="110"/>
      <c r="Z22" s="55"/>
      <c r="AA22" s="55"/>
      <c r="AB22" s="43"/>
      <c r="AC22" s="114"/>
      <c r="AD22" s="78"/>
    </row>
    <row r="23" spans="1:30" s="21" customFormat="1">
      <c r="A23" s="198" t="s">
        <v>96</v>
      </c>
      <c r="B23" s="84"/>
      <c r="C23" s="193">
        <v>2003</v>
      </c>
      <c r="D23" s="177">
        <v>10000000</v>
      </c>
      <c r="E23" s="177">
        <v>2000000</v>
      </c>
      <c r="F23" s="177">
        <v>0</v>
      </c>
      <c r="G23" s="136"/>
      <c r="H23" s="137"/>
      <c r="I23" s="135"/>
      <c r="J23" s="136"/>
      <c r="K23" s="137"/>
      <c r="L23" s="135"/>
      <c r="M23" s="136"/>
      <c r="N23" s="138">
        <f t="shared" ref="N23:N32" si="13">IF(AND(D23&gt;0,I23&gt;0),"villa",D23+I23)</f>
        <v>10000000</v>
      </c>
      <c r="O23" s="125">
        <v>0.05</v>
      </c>
      <c r="P23" s="178">
        <f t="shared" ref="P23:P32" si="14">+IF(F23&gt;0,AB23,AC23)</f>
        <v>500000</v>
      </c>
      <c r="Q23" s="138" t="str">
        <f t="shared" ref="Q23:Q32" si="15">IF(L23&gt;0,"VILLA",IF(L23&lt;0,D23-E23+I23-P23+L23,"0"))</f>
        <v>0</v>
      </c>
      <c r="R23" s="138">
        <f t="shared" ref="R23:R32" si="16">IF(L23&lt;0,0,E23+P23)</f>
        <v>2500000</v>
      </c>
      <c r="S23" s="138">
        <f t="shared" ref="S23:S32" si="17">IF(L23&lt;0,0,N23-R23)</f>
        <v>7500000</v>
      </c>
      <c r="T23" s="173"/>
      <c r="U23" s="173">
        <f t="shared" ref="U23:U32" si="18">+IF($L23&lt;0,D23+I23,0)</f>
        <v>0</v>
      </c>
      <c r="V23" s="173">
        <f t="shared" ref="V23:V32" si="19">+IF($L23&lt;0,E23+P23,0)</f>
        <v>0</v>
      </c>
      <c r="W23" s="173">
        <f t="shared" ref="W23:W32" si="20">+U23-V23</f>
        <v>0</v>
      </c>
      <c r="X23" s="173"/>
      <c r="Y23" s="110">
        <f t="shared" ref="Y23:Y32" si="21">IF(I23&gt;0,H23,0)</f>
        <v>0</v>
      </c>
      <c r="Z23" s="55">
        <f t="shared" ref="Z23:Z32" si="22">IF(L23&lt;0,K23,0)</f>
        <v>0</v>
      </c>
      <c r="AA23" s="55" t="str">
        <f t="shared" ref="AA23:AA32" si="23">IF(AND(Y23=0,Z23=0),MAN,IF(AND(Y23&gt;0,Z23&gt;0),Z23-Y23,IF(Y23&gt;0,MAN-Y23+1,Z23-1)))</f>
        <v>12</v>
      </c>
      <c r="AB23" s="43">
        <f t="shared" ref="AB23:AB32" si="24">ROUND(INT(MAX(IF((E23+N23*O23*AA23/12)&gt;(N23-F23),(N23-F23)-E23,(N23-F23)*O23*AA23/12),0)+0.5),0)</f>
        <v>500000</v>
      </c>
      <c r="AC23" s="114">
        <f t="shared" ref="AC23:AC32" si="25">ROUND(INT(MAX(IF((E23+N23*O23*AA23/12)&gt;(1*N23),1*N23-E23,N23*O23*AA23/12),0)+0.5),0)</f>
        <v>500000</v>
      </c>
      <c r="AD23" s="78"/>
    </row>
    <row r="24" spans="1:30" s="21" customFormat="1" hidden="1" outlineLevel="1">
      <c r="A24" s="198"/>
      <c r="B24" s="84"/>
      <c r="C24" s="193"/>
      <c r="D24" s="177"/>
      <c r="E24" s="177"/>
      <c r="F24" s="177"/>
      <c r="G24" s="136"/>
      <c r="H24" s="137"/>
      <c r="I24" s="135"/>
      <c r="J24" s="136"/>
      <c r="K24" s="137"/>
      <c r="L24" s="135"/>
      <c r="M24" s="136"/>
      <c r="N24" s="138">
        <f t="shared" si="13"/>
        <v>0</v>
      </c>
      <c r="O24" s="125"/>
      <c r="P24" s="178">
        <f t="shared" si="14"/>
        <v>0</v>
      </c>
      <c r="Q24" s="138" t="str">
        <f t="shared" si="15"/>
        <v>0</v>
      </c>
      <c r="R24" s="138">
        <f t="shared" si="16"/>
        <v>0</v>
      </c>
      <c r="S24" s="138">
        <f t="shared" si="17"/>
        <v>0</v>
      </c>
      <c r="T24" s="173"/>
      <c r="U24" s="173">
        <f t="shared" si="18"/>
        <v>0</v>
      </c>
      <c r="V24" s="173">
        <f t="shared" si="19"/>
        <v>0</v>
      </c>
      <c r="W24" s="173">
        <f t="shared" si="20"/>
        <v>0</v>
      </c>
      <c r="X24" s="173"/>
      <c r="Y24" s="110">
        <f t="shared" si="21"/>
        <v>0</v>
      </c>
      <c r="Z24" s="55">
        <f t="shared" si="22"/>
        <v>0</v>
      </c>
      <c r="AA24" s="55" t="str">
        <f t="shared" si="23"/>
        <v>12</v>
      </c>
      <c r="AB24" s="43">
        <f t="shared" si="24"/>
        <v>0</v>
      </c>
      <c r="AC24" s="114">
        <f t="shared" si="25"/>
        <v>0</v>
      </c>
      <c r="AD24" s="78"/>
    </row>
    <row r="25" spans="1:30" s="21" customFormat="1" hidden="1" outlineLevel="1">
      <c r="A25" s="198"/>
      <c r="B25" s="84"/>
      <c r="C25" s="193"/>
      <c r="D25" s="177"/>
      <c r="E25" s="177"/>
      <c r="F25" s="177"/>
      <c r="G25" s="136"/>
      <c r="H25" s="137"/>
      <c r="I25" s="135"/>
      <c r="J25" s="136"/>
      <c r="K25" s="137"/>
      <c r="L25" s="135"/>
      <c r="M25" s="136"/>
      <c r="N25" s="138">
        <f t="shared" si="13"/>
        <v>0</v>
      </c>
      <c r="O25" s="125"/>
      <c r="P25" s="178">
        <f t="shared" si="14"/>
        <v>0</v>
      </c>
      <c r="Q25" s="138" t="str">
        <f t="shared" si="15"/>
        <v>0</v>
      </c>
      <c r="R25" s="138">
        <f t="shared" si="16"/>
        <v>0</v>
      </c>
      <c r="S25" s="138">
        <f t="shared" si="17"/>
        <v>0</v>
      </c>
      <c r="T25" s="173"/>
      <c r="U25" s="173">
        <f t="shared" si="18"/>
        <v>0</v>
      </c>
      <c r="V25" s="173">
        <f t="shared" si="19"/>
        <v>0</v>
      </c>
      <c r="W25" s="173">
        <f t="shared" si="20"/>
        <v>0</v>
      </c>
      <c r="X25" s="173"/>
      <c r="Y25" s="110">
        <f t="shared" si="21"/>
        <v>0</v>
      </c>
      <c r="Z25" s="55">
        <f t="shared" si="22"/>
        <v>0</v>
      </c>
      <c r="AA25" s="55" t="str">
        <f t="shared" si="23"/>
        <v>12</v>
      </c>
      <c r="AB25" s="43">
        <f t="shared" si="24"/>
        <v>0</v>
      </c>
      <c r="AC25" s="114">
        <f t="shared" si="25"/>
        <v>0</v>
      </c>
      <c r="AD25" s="78"/>
    </row>
    <row r="26" spans="1:30" s="21" customFormat="1" hidden="1" outlineLevel="1">
      <c r="A26" s="198"/>
      <c r="B26" s="84"/>
      <c r="C26" s="193"/>
      <c r="D26" s="177"/>
      <c r="E26" s="177"/>
      <c r="F26" s="177"/>
      <c r="G26" s="136"/>
      <c r="H26" s="137"/>
      <c r="I26" s="135"/>
      <c r="J26" s="136"/>
      <c r="K26" s="137"/>
      <c r="L26" s="135"/>
      <c r="M26" s="136"/>
      <c r="N26" s="138">
        <f t="shared" si="13"/>
        <v>0</v>
      </c>
      <c r="O26" s="125"/>
      <c r="P26" s="178">
        <f t="shared" si="14"/>
        <v>0</v>
      </c>
      <c r="Q26" s="138" t="str">
        <f t="shared" si="15"/>
        <v>0</v>
      </c>
      <c r="R26" s="138">
        <f t="shared" si="16"/>
        <v>0</v>
      </c>
      <c r="S26" s="138">
        <f t="shared" si="17"/>
        <v>0</v>
      </c>
      <c r="T26" s="173"/>
      <c r="U26" s="173">
        <f t="shared" si="18"/>
        <v>0</v>
      </c>
      <c r="V26" s="173">
        <f t="shared" si="19"/>
        <v>0</v>
      </c>
      <c r="W26" s="173">
        <f t="shared" si="20"/>
        <v>0</v>
      </c>
      <c r="X26" s="173"/>
      <c r="Y26" s="110">
        <f t="shared" si="21"/>
        <v>0</v>
      </c>
      <c r="Z26" s="55">
        <f t="shared" si="22"/>
        <v>0</v>
      </c>
      <c r="AA26" s="55" t="str">
        <f t="shared" si="23"/>
        <v>12</v>
      </c>
      <c r="AB26" s="43">
        <f t="shared" si="24"/>
        <v>0</v>
      </c>
      <c r="AC26" s="114">
        <f t="shared" si="25"/>
        <v>0</v>
      </c>
      <c r="AD26" s="78"/>
    </row>
    <row r="27" spans="1:30" s="21" customFormat="1" hidden="1" outlineLevel="1">
      <c r="A27" s="198"/>
      <c r="B27" s="84"/>
      <c r="C27" s="193"/>
      <c r="D27" s="177"/>
      <c r="E27" s="177"/>
      <c r="F27" s="177"/>
      <c r="G27" s="136"/>
      <c r="H27" s="137"/>
      <c r="I27" s="135"/>
      <c r="J27" s="136"/>
      <c r="K27" s="137"/>
      <c r="L27" s="135"/>
      <c r="M27" s="136"/>
      <c r="N27" s="138">
        <f t="shared" si="13"/>
        <v>0</v>
      </c>
      <c r="O27" s="125"/>
      <c r="P27" s="178">
        <f t="shared" si="14"/>
        <v>0</v>
      </c>
      <c r="Q27" s="138" t="str">
        <f t="shared" si="15"/>
        <v>0</v>
      </c>
      <c r="R27" s="138">
        <f t="shared" si="16"/>
        <v>0</v>
      </c>
      <c r="S27" s="138">
        <f t="shared" si="17"/>
        <v>0</v>
      </c>
      <c r="T27" s="173"/>
      <c r="U27" s="173">
        <f t="shared" si="18"/>
        <v>0</v>
      </c>
      <c r="V27" s="173">
        <f t="shared" si="19"/>
        <v>0</v>
      </c>
      <c r="W27" s="173">
        <f t="shared" si="20"/>
        <v>0</v>
      </c>
      <c r="X27" s="173"/>
      <c r="Y27" s="110">
        <f t="shared" si="21"/>
        <v>0</v>
      </c>
      <c r="Z27" s="55">
        <f t="shared" si="22"/>
        <v>0</v>
      </c>
      <c r="AA27" s="55" t="str">
        <f t="shared" si="23"/>
        <v>12</v>
      </c>
      <c r="AB27" s="43">
        <f t="shared" si="24"/>
        <v>0</v>
      </c>
      <c r="AC27" s="114">
        <f t="shared" si="25"/>
        <v>0</v>
      </c>
      <c r="AD27" s="78"/>
    </row>
    <row r="28" spans="1:30" s="21" customFormat="1" hidden="1" outlineLevel="1">
      <c r="A28" s="198"/>
      <c r="B28" s="84"/>
      <c r="C28" s="193"/>
      <c r="D28" s="177"/>
      <c r="E28" s="177"/>
      <c r="F28" s="177"/>
      <c r="G28" s="136"/>
      <c r="H28" s="137"/>
      <c r="I28" s="135"/>
      <c r="J28" s="136"/>
      <c r="K28" s="137"/>
      <c r="L28" s="135"/>
      <c r="M28" s="136"/>
      <c r="N28" s="138">
        <f t="shared" si="13"/>
        <v>0</v>
      </c>
      <c r="O28" s="125"/>
      <c r="P28" s="178">
        <f t="shared" si="14"/>
        <v>0</v>
      </c>
      <c r="Q28" s="138" t="str">
        <f t="shared" si="15"/>
        <v>0</v>
      </c>
      <c r="R28" s="138">
        <f t="shared" si="16"/>
        <v>0</v>
      </c>
      <c r="S28" s="138">
        <f t="shared" si="17"/>
        <v>0</v>
      </c>
      <c r="T28" s="173"/>
      <c r="U28" s="173">
        <f t="shared" si="18"/>
        <v>0</v>
      </c>
      <c r="V28" s="173">
        <f t="shared" si="19"/>
        <v>0</v>
      </c>
      <c r="W28" s="173">
        <f t="shared" si="20"/>
        <v>0</v>
      </c>
      <c r="X28" s="173"/>
      <c r="Y28" s="110">
        <f t="shared" si="21"/>
        <v>0</v>
      </c>
      <c r="Z28" s="55">
        <f t="shared" si="22"/>
        <v>0</v>
      </c>
      <c r="AA28" s="55" t="str">
        <f t="shared" si="23"/>
        <v>12</v>
      </c>
      <c r="AB28" s="43">
        <f t="shared" si="24"/>
        <v>0</v>
      </c>
      <c r="AC28" s="114">
        <f t="shared" si="25"/>
        <v>0</v>
      </c>
      <c r="AD28" s="78"/>
    </row>
    <row r="29" spans="1:30" s="21" customFormat="1" hidden="1" outlineLevel="1">
      <c r="A29" s="198"/>
      <c r="B29" s="84"/>
      <c r="C29" s="193"/>
      <c r="D29" s="177"/>
      <c r="E29" s="177"/>
      <c r="F29" s="177"/>
      <c r="G29" s="136"/>
      <c r="H29" s="137"/>
      <c r="I29" s="135"/>
      <c r="J29" s="136"/>
      <c r="K29" s="137"/>
      <c r="L29" s="135"/>
      <c r="M29" s="136"/>
      <c r="N29" s="138">
        <f t="shared" si="13"/>
        <v>0</v>
      </c>
      <c r="O29" s="125"/>
      <c r="P29" s="178">
        <f t="shared" si="14"/>
        <v>0</v>
      </c>
      <c r="Q29" s="138" t="str">
        <f t="shared" si="15"/>
        <v>0</v>
      </c>
      <c r="R29" s="138">
        <f t="shared" si="16"/>
        <v>0</v>
      </c>
      <c r="S29" s="138">
        <f t="shared" si="17"/>
        <v>0</v>
      </c>
      <c r="T29" s="173"/>
      <c r="U29" s="173">
        <f t="shared" si="18"/>
        <v>0</v>
      </c>
      <c r="V29" s="173">
        <f t="shared" si="19"/>
        <v>0</v>
      </c>
      <c r="W29" s="173">
        <f t="shared" si="20"/>
        <v>0</v>
      </c>
      <c r="X29" s="173"/>
      <c r="Y29" s="110">
        <f t="shared" si="21"/>
        <v>0</v>
      </c>
      <c r="Z29" s="55">
        <f t="shared" si="22"/>
        <v>0</v>
      </c>
      <c r="AA29" s="55" t="str">
        <f t="shared" si="23"/>
        <v>12</v>
      </c>
      <c r="AB29" s="43">
        <f t="shared" si="24"/>
        <v>0</v>
      </c>
      <c r="AC29" s="114">
        <f t="shared" si="25"/>
        <v>0</v>
      </c>
      <c r="AD29" s="78"/>
    </row>
    <row r="30" spans="1:30" s="21" customFormat="1" hidden="1" outlineLevel="1">
      <c r="A30" s="198"/>
      <c r="B30" s="84"/>
      <c r="C30" s="193"/>
      <c r="D30" s="177"/>
      <c r="E30" s="177"/>
      <c r="F30" s="177"/>
      <c r="G30" s="136"/>
      <c r="H30" s="137"/>
      <c r="I30" s="135"/>
      <c r="J30" s="136"/>
      <c r="K30" s="137"/>
      <c r="L30" s="135"/>
      <c r="M30" s="136"/>
      <c r="N30" s="138">
        <f t="shared" si="13"/>
        <v>0</v>
      </c>
      <c r="O30" s="125"/>
      <c r="P30" s="178">
        <f t="shared" si="14"/>
        <v>0</v>
      </c>
      <c r="Q30" s="138" t="str">
        <f t="shared" si="15"/>
        <v>0</v>
      </c>
      <c r="R30" s="138">
        <f t="shared" si="16"/>
        <v>0</v>
      </c>
      <c r="S30" s="138">
        <f t="shared" si="17"/>
        <v>0</v>
      </c>
      <c r="T30" s="173"/>
      <c r="U30" s="173">
        <f t="shared" si="18"/>
        <v>0</v>
      </c>
      <c r="V30" s="173">
        <f t="shared" si="19"/>
        <v>0</v>
      </c>
      <c r="W30" s="173">
        <f t="shared" si="20"/>
        <v>0</v>
      </c>
      <c r="X30" s="173"/>
      <c r="Y30" s="110">
        <f t="shared" si="21"/>
        <v>0</v>
      </c>
      <c r="Z30" s="55">
        <f t="shared" si="22"/>
        <v>0</v>
      </c>
      <c r="AA30" s="55" t="str">
        <f t="shared" si="23"/>
        <v>12</v>
      </c>
      <c r="AB30" s="43">
        <f t="shared" si="24"/>
        <v>0</v>
      </c>
      <c r="AC30" s="114">
        <f t="shared" si="25"/>
        <v>0</v>
      </c>
      <c r="AD30" s="78"/>
    </row>
    <row r="31" spans="1:30" s="21" customFormat="1" hidden="1" outlineLevel="1">
      <c r="A31" s="198"/>
      <c r="B31" s="84"/>
      <c r="C31" s="193"/>
      <c r="D31" s="177"/>
      <c r="E31" s="177"/>
      <c r="F31" s="177"/>
      <c r="G31" s="136"/>
      <c r="H31" s="137"/>
      <c r="I31" s="135"/>
      <c r="J31" s="136"/>
      <c r="K31" s="137"/>
      <c r="L31" s="135"/>
      <c r="M31" s="136"/>
      <c r="N31" s="138">
        <f t="shared" si="13"/>
        <v>0</v>
      </c>
      <c r="O31" s="125"/>
      <c r="P31" s="178">
        <f t="shared" si="14"/>
        <v>0</v>
      </c>
      <c r="Q31" s="138" t="str">
        <f t="shared" si="15"/>
        <v>0</v>
      </c>
      <c r="R31" s="138">
        <f t="shared" si="16"/>
        <v>0</v>
      </c>
      <c r="S31" s="138">
        <f t="shared" si="17"/>
        <v>0</v>
      </c>
      <c r="T31" s="173"/>
      <c r="U31" s="173">
        <f t="shared" si="18"/>
        <v>0</v>
      </c>
      <c r="V31" s="173">
        <f t="shared" si="19"/>
        <v>0</v>
      </c>
      <c r="W31" s="173">
        <f t="shared" si="20"/>
        <v>0</v>
      </c>
      <c r="X31" s="173"/>
      <c r="Y31" s="110">
        <f t="shared" si="21"/>
        <v>0</v>
      </c>
      <c r="Z31" s="55">
        <f t="shared" si="22"/>
        <v>0</v>
      </c>
      <c r="AA31" s="55" t="str">
        <f t="shared" si="23"/>
        <v>12</v>
      </c>
      <c r="AB31" s="43">
        <f t="shared" si="24"/>
        <v>0</v>
      </c>
      <c r="AC31" s="114">
        <f t="shared" si="25"/>
        <v>0</v>
      </c>
      <c r="AD31" s="78"/>
    </row>
    <row r="32" spans="1:30" s="21" customFormat="1" hidden="1" outlineLevel="1">
      <c r="A32" s="198"/>
      <c r="B32" s="84"/>
      <c r="C32" s="193"/>
      <c r="D32" s="177"/>
      <c r="E32" s="177"/>
      <c r="F32" s="177"/>
      <c r="G32" s="136"/>
      <c r="H32" s="137"/>
      <c r="I32" s="135"/>
      <c r="J32" s="136"/>
      <c r="K32" s="137"/>
      <c r="L32" s="135"/>
      <c r="M32" s="136"/>
      <c r="N32" s="138">
        <f t="shared" si="13"/>
        <v>0</v>
      </c>
      <c r="O32" s="125"/>
      <c r="P32" s="178">
        <f t="shared" si="14"/>
        <v>0</v>
      </c>
      <c r="Q32" s="138" t="str">
        <f t="shared" si="15"/>
        <v>0</v>
      </c>
      <c r="R32" s="138">
        <f t="shared" si="16"/>
        <v>0</v>
      </c>
      <c r="S32" s="138">
        <f t="shared" si="17"/>
        <v>0</v>
      </c>
      <c r="T32" s="173"/>
      <c r="U32" s="173">
        <f t="shared" si="18"/>
        <v>0</v>
      </c>
      <c r="V32" s="173">
        <f t="shared" si="19"/>
        <v>0</v>
      </c>
      <c r="W32" s="173">
        <f t="shared" si="20"/>
        <v>0</v>
      </c>
      <c r="X32" s="173"/>
      <c r="Y32" s="110">
        <f t="shared" si="21"/>
        <v>0</v>
      </c>
      <c r="Z32" s="55">
        <f t="shared" si="22"/>
        <v>0</v>
      </c>
      <c r="AA32" s="55" t="str">
        <f t="shared" si="23"/>
        <v>12</v>
      </c>
      <c r="AB32" s="43">
        <f t="shared" si="24"/>
        <v>0</v>
      </c>
      <c r="AC32" s="114">
        <f t="shared" si="25"/>
        <v>0</v>
      </c>
      <c r="AD32" s="78"/>
    </row>
    <row r="33" spans="1:30" s="21" customFormat="1" ht="6.75" customHeight="1" collapsed="1">
      <c r="A33" s="48"/>
      <c r="B33" s="49"/>
      <c r="C33" s="195"/>
      <c r="D33" s="147"/>
      <c r="E33" s="147"/>
      <c r="F33" s="152"/>
      <c r="G33" s="136"/>
      <c r="H33" s="146"/>
      <c r="I33" s="147"/>
      <c r="J33" s="136"/>
      <c r="K33" s="146"/>
      <c r="L33" s="147"/>
      <c r="M33" s="136"/>
      <c r="N33" s="138"/>
      <c r="O33" s="41"/>
      <c r="P33" s="138"/>
      <c r="Q33" s="138"/>
      <c r="R33" s="138"/>
      <c r="S33" s="138"/>
      <c r="T33" s="173"/>
      <c r="U33" s="173"/>
      <c r="V33" s="173"/>
      <c r="W33" s="173"/>
      <c r="X33" s="173"/>
      <c r="Y33" s="110"/>
      <c r="Z33" s="55"/>
      <c r="AA33" s="55"/>
      <c r="AB33" s="43"/>
      <c r="AC33" s="114"/>
      <c r="AD33" s="78"/>
    </row>
    <row r="34" spans="1:30" s="86" customFormat="1" ht="12.75">
      <c r="A34" s="143" t="s">
        <v>16</v>
      </c>
      <c r="B34" s="53"/>
      <c r="C34" s="88"/>
      <c r="D34" s="153">
        <f>SUM(D23:D33)</f>
        <v>10000000</v>
      </c>
      <c r="E34" s="153">
        <f>SUM(E23:E33)</f>
        <v>2000000</v>
      </c>
      <c r="F34" s="153">
        <f>SUM(F23:F33)</f>
        <v>0</v>
      </c>
      <c r="G34" s="154"/>
      <c r="H34" s="154"/>
      <c r="I34" s="153">
        <f>SUM(I23:I33)</f>
        <v>0</v>
      </c>
      <c r="J34" s="154"/>
      <c r="K34" s="154"/>
      <c r="L34" s="153">
        <f>SUM(L23:L33)</f>
        <v>0</v>
      </c>
      <c r="M34" s="154"/>
      <c r="N34" s="153">
        <f>SUM(N23:N33)</f>
        <v>10000000</v>
      </c>
      <c r="O34" s="122"/>
      <c r="P34" s="153">
        <f>SUM(P23:P33)</f>
        <v>500000</v>
      </c>
      <c r="Q34" s="153">
        <f>SUM(Q23:Q33)</f>
        <v>0</v>
      </c>
      <c r="R34" s="153">
        <f>SUM(R23:R33)</f>
        <v>2500000</v>
      </c>
      <c r="S34" s="153">
        <f>SUM(S23:S33)</f>
        <v>7500000</v>
      </c>
      <c r="T34" s="174"/>
      <c r="U34" s="153">
        <f>SUM(U23:U33)</f>
        <v>0</v>
      </c>
      <c r="V34" s="153">
        <f>SUM(V23:V33)</f>
        <v>0</v>
      </c>
      <c r="W34" s="153">
        <f>SUM(W23:W33)</f>
        <v>0</v>
      </c>
      <c r="X34" s="174"/>
      <c r="Y34" s="115"/>
      <c r="Z34" s="104"/>
      <c r="AA34" s="104"/>
      <c r="AB34" s="43"/>
      <c r="AC34" s="114"/>
      <c r="AD34" s="96"/>
    </row>
    <row r="35" spans="1:30" s="86" customFormat="1">
      <c r="A35" s="50"/>
      <c r="B35" s="53"/>
      <c r="C35" s="88"/>
      <c r="D35" s="155"/>
      <c r="E35" s="155"/>
      <c r="F35" s="156"/>
      <c r="G35" s="155"/>
      <c r="H35" s="155"/>
      <c r="I35" s="155"/>
      <c r="J35" s="155"/>
      <c r="K35" s="155"/>
      <c r="L35" s="155"/>
      <c r="M35" s="155"/>
      <c r="N35" s="155"/>
      <c r="O35" s="52"/>
      <c r="P35" s="155"/>
      <c r="Q35" s="155"/>
      <c r="R35" s="155"/>
      <c r="S35" s="155"/>
      <c r="T35" s="174"/>
      <c r="U35" s="174"/>
      <c r="V35" s="174"/>
      <c r="W35" s="174"/>
      <c r="X35" s="174"/>
      <c r="Y35" s="115"/>
      <c r="Z35" s="104"/>
      <c r="AA35" s="104"/>
      <c r="AB35" s="43"/>
      <c r="AC35" s="114"/>
      <c r="AD35" s="96"/>
    </row>
    <row r="36" spans="1:30" s="86" customFormat="1">
      <c r="A36" s="87"/>
      <c r="B36" s="88"/>
      <c r="C36" s="88"/>
      <c r="D36" s="157"/>
      <c r="E36" s="157"/>
      <c r="F36" s="158"/>
      <c r="G36" s="157"/>
      <c r="H36" s="157"/>
      <c r="I36" s="157"/>
      <c r="J36" s="157"/>
      <c r="K36" s="157"/>
      <c r="L36" s="157"/>
      <c r="M36" s="157"/>
      <c r="N36" s="157"/>
      <c r="O36" s="89"/>
      <c r="P36" s="157"/>
      <c r="Q36" s="157"/>
      <c r="R36" s="157"/>
      <c r="S36" s="157"/>
      <c r="T36" s="174"/>
      <c r="U36" s="174"/>
      <c r="V36" s="174"/>
      <c r="W36" s="174"/>
      <c r="X36" s="174"/>
      <c r="Y36" s="115"/>
      <c r="Z36" s="104"/>
      <c r="AA36" s="104"/>
      <c r="AB36" s="43"/>
      <c r="AC36" s="114"/>
      <c r="AD36" s="96"/>
    </row>
    <row r="37" spans="1:30" s="21" customFormat="1" collapsed="1">
      <c r="A37" s="42" t="s">
        <v>17</v>
      </c>
      <c r="B37" s="90"/>
      <c r="C37" s="195"/>
      <c r="D37" s="159"/>
      <c r="E37" s="159"/>
      <c r="F37" s="160"/>
      <c r="G37" s="136"/>
      <c r="H37" s="146"/>
      <c r="I37" s="147"/>
      <c r="J37" s="136"/>
      <c r="K37" s="146"/>
      <c r="L37" s="147"/>
      <c r="M37" s="136"/>
      <c r="N37" s="138"/>
      <c r="O37" s="41"/>
      <c r="P37" s="138"/>
      <c r="Q37" s="138"/>
      <c r="R37" s="138"/>
      <c r="S37" s="138"/>
      <c r="T37" s="173"/>
      <c r="U37" s="173"/>
      <c r="V37" s="173"/>
      <c r="W37" s="173"/>
      <c r="X37" s="173"/>
      <c r="Y37" s="110"/>
      <c r="Z37" s="55"/>
      <c r="AA37" s="55"/>
      <c r="AB37" s="43"/>
      <c r="AC37" s="114"/>
      <c r="AD37" s="78"/>
    </row>
    <row r="38" spans="1:30" s="21" customFormat="1" ht="13.5">
      <c r="A38" s="75"/>
      <c r="B38" s="90"/>
      <c r="C38" s="195"/>
      <c r="D38" s="159"/>
      <c r="E38" s="159"/>
      <c r="F38" s="160"/>
      <c r="G38" s="136"/>
      <c r="H38" s="146"/>
      <c r="I38" s="147"/>
      <c r="J38" s="136"/>
      <c r="K38" s="146"/>
      <c r="L38" s="147"/>
      <c r="M38" s="136"/>
      <c r="N38" s="138"/>
      <c r="O38" s="41"/>
      <c r="P38" s="138"/>
      <c r="Q38" s="138"/>
      <c r="R38" s="138"/>
      <c r="S38" s="138"/>
      <c r="T38" s="173"/>
      <c r="U38" s="173"/>
      <c r="V38" s="173"/>
      <c r="W38" s="173"/>
      <c r="X38" s="173"/>
      <c r="Y38" s="110"/>
      <c r="Z38" s="55"/>
      <c r="AA38" s="55"/>
      <c r="AB38" s="43"/>
      <c r="AC38" s="114"/>
      <c r="AD38" s="78"/>
    </row>
    <row r="39" spans="1:30" s="21" customFormat="1">
      <c r="A39" s="198" t="s">
        <v>97</v>
      </c>
      <c r="B39" s="84"/>
      <c r="C39" s="193">
        <v>2004</v>
      </c>
      <c r="D39" s="177">
        <v>3200000</v>
      </c>
      <c r="E39" s="177">
        <v>1440000</v>
      </c>
      <c r="F39" s="177">
        <v>0</v>
      </c>
      <c r="G39" s="136"/>
      <c r="H39" s="137"/>
      <c r="I39" s="135"/>
      <c r="J39" s="136"/>
      <c r="K39" s="137"/>
      <c r="L39" s="135"/>
      <c r="M39" s="136"/>
      <c r="N39" s="138">
        <f t="shared" ref="N39:N45" si="26">IF(AND(D39&gt;0,I39&gt;0),"villa",D39+I39)</f>
        <v>3200000</v>
      </c>
      <c r="O39" s="125">
        <v>0.15</v>
      </c>
      <c r="P39" s="178">
        <f t="shared" ref="P39:P45" si="27">+IF(F39&gt;0,AB39,AC39)</f>
        <v>480000</v>
      </c>
      <c r="Q39" s="138" t="str">
        <f t="shared" ref="Q39:Q45" si="28">IF(L39&gt;0,"VILLA",IF(L39&lt;0,D39-E39+I39-P39+L39,"0"))</f>
        <v>0</v>
      </c>
      <c r="R39" s="138">
        <f t="shared" ref="R39:R45" si="29">IF(L39&lt;0,0,E39+P39)</f>
        <v>1920000</v>
      </c>
      <c r="S39" s="138">
        <f t="shared" ref="S39:S45" si="30">IF(L39&lt;0,0,N39-R39)</f>
        <v>1280000</v>
      </c>
      <c r="T39" s="173"/>
      <c r="U39" s="173">
        <f t="shared" ref="U39:U45" si="31">+IF($L39&lt;0,D39+I39,0)</f>
        <v>0</v>
      </c>
      <c r="V39" s="173">
        <f t="shared" ref="V39:V45" si="32">+IF($L39&lt;0,E39+P39,0)</f>
        <v>0</v>
      </c>
      <c r="W39" s="173">
        <f t="shared" ref="W39:W45" si="33">+U39-V39</f>
        <v>0</v>
      </c>
      <c r="X39" s="173"/>
      <c r="Y39" s="110">
        <f t="shared" ref="Y39:Y45" si="34">IF(I39&gt;0,H39,0)</f>
        <v>0</v>
      </c>
      <c r="Z39" s="55">
        <f t="shared" ref="Z39:Z45" si="35">IF(L39&lt;0,K39,0)</f>
        <v>0</v>
      </c>
      <c r="AA39" s="55" t="str">
        <f t="shared" ref="AA39:AA45" si="36">IF(AND(Y39=0,Z39=0),MAN,IF(AND(Y39&gt;0,Z39&gt;0),Z39-Y39,IF(Y39&gt;0,MAN-Y39+1,Z39-1)))</f>
        <v>12</v>
      </c>
      <c r="AB39" s="43">
        <f t="shared" ref="AB39:AB45" si="37">ROUND(INT(MAX(IF((E39+N39*O39*AA39/12)&gt;(N39-F39),(N39-F39)-E39,(N39-F39)*O39*AA39/12),0)+0.5),0)</f>
        <v>480000</v>
      </c>
      <c r="AC39" s="114">
        <f t="shared" ref="AC39:AC45" si="38">ROUND(INT(MAX(IF((E39+N39*O39*AA39/12)&gt;(1*N39),1*N39-E39,N39*O39*AA39/12),0)+0.5),0)</f>
        <v>480000</v>
      </c>
      <c r="AD39" s="78"/>
    </row>
    <row r="40" spans="1:30" s="21" customFormat="1">
      <c r="A40" s="333" t="s">
        <v>101</v>
      </c>
      <c r="B40" s="84"/>
      <c r="C40" s="193">
        <v>2006</v>
      </c>
      <c r="D40" s="177">
        <v>14000000</v>
      </c>
      <c r="E40" s="177">
        <v>1225000</v>
      </c>
      <c r="F40" s="177"/>
      <c r="G40" s="136"/>
      <c r="H40" s="137"/>
      <c r="I40" s="135"/>
      <c r="J40" s="136"/>
      <c r="K40" s="137"/>
      <c r="L40" s="135"/>
      <c r="M40" s="136"/>
      <c r="N40" s="138">
        <f t="shared" si="26"/>
        <v>14000000</v>
      </c>
      <c r="O40" s="125">
        <v>0.15</v>
      </c>
      <c r="P40" s="178">
        <f t="shared" si="27"/>
        <v>2100000</v>
      </c>
      <c r="Q40" s="138" t="str">
        <f t="shared" si="28"/>
        <v>0</v>
      </c>
      <c r="R40" s="138">
        <f t="shared" si="29"/>
        <v>3325000</v>
      </c>
      <c r="S40" s="138">
        <f t="shared" si="30"/>
        <v>10675000</v>
      </c>
      <c r="T40" s="173"/>
      <c r="U40" s="173">
        <f t="shared" si="31"/>
        <v>0</v>
      </c>
      <c r="V40" s="173">
        <f t="shared" si="32"/>
        <v>0</v>
      </c>
      <c r="W40" s="173">
        <f t="shared" si="33"/>
        <v>0</v>
      </c>
      <c r="X40" s="173"/>
      <c r="Y40" s="110">
        <f t="shared" si="34"/>
        <v>0</v>
      </c>
      <c r="Z40" s="55">
        <f t="shared" si="35"/>
        <v>0</v>
      </c>
      <c r="AA40" s="55" t="str">
        <f t="shared" si="36"/>
        <v>12</v>
      </c>
      <c r="AB40" s="43">
        <f t="shared" si="37"/>
        <v>2100000</v>
      </c>
      <c r="AC40" s="114">
        <f t="shared" si="38"/>
        <v>2100000</v>
      </c>
      <c r="AD40" s="78"/>
    </row>
    <row r="41" spans="1:30" s="21" customFormat="1" outlineLevel="1">
      <c r="A41" s="333" t="s">
        <v>103</v>
      </c>
      <c r="B41" s="84"/>
      <c r="C41" s="193">
        <v>2007</v>
      </c>
      <c r="D41" s="177"/>
      <c r="E41" s="177"/>
      <c r="F41" s="177"/>
      <c r="G41" s="136"/>
      <c r="H41" s="137">
        <v>9</v>
      </c>
      <c r="I41" s="135">
        <v>700000</v>
      </c>
      <c r="J41" s="136"/>
      <c r="K41" s="137"/>
      <c r="L41" s="135"/>
      <c r="M41" s="136"/>
      <c r="N41" s="138">
        <f t="shared" si="26"/>
        <v>700000</v>
      </c>
      <c r="O41" s="125">
        <v>0.15</v>
      </c>
      <c r="P41" s="178">
        <f t="shared" si="27"/>
        <v>35000</v>
      </c>
      <c r="Q41" s="138" t="str">
        <f t="shared" si="28"/>
        <v>0</v>
      </c>
      <c r="R41" s="138">
        <f t="shared" si="29"/>
        <v>35000</v>
      </c>
      <c r="S41" s="138">
        <f t="shared" si="30"/>
        <v>665000</v>
      </c>
      <c r="T41" s="173"/>
      <c r="U41" s="173">
        <f t="shared" si="31"/>
        <v>0</v>
      </c>
      <c r="V41" s="173">
        <f t="shared" si="32"/>
        <v>0</v>
      </c>
      <c r="W41" s="173">
        <f t="shared" si="33"/>
        <v>0</v>
      </c>
      <c r="X41" s="173"/>
      <c r="Y41" s="110">
        <f t="shared" si="34"/>
        <v>9</v>
      </c>
      <c r="Z41" s="55">
        <f t="shared" si="35"/>
        <v>0</v>
      </c>
      <c r="AA41" s="55">
        <f t="shared" si="36"/>
        <v>4</v>
      </c>
      <c r="AB41" s="43">
        <f t="shared" si="37"/>
        <v>35000</v>
      </c>
      <c r="AC41" s="114">
        <f t="shared" si="38"/>
        <v>35000</v>
      </c>
      <c r="AD41" s="78"/>
    </row>
    <row r="42" spans="1:30" s="21" customFormat="1" outlineLevel="1">
      <c r="A42" s="198"/>
      <c r="B42" s="84"/>
      <c r="C42" s="193"/>
      <c r="D42" s="177"/>
      <c r="E42" s="177"/>
      <c r="F42" s="177"/>
      <c r="G42" s="136"/>
      <c r="H42" s="137"/>
      <c r="I42" s="135"/>
      <c r="J42" s="136"/>
      <c r="K42" s="137"/>
      <c r="L42" s="135"/>
      <c r="M42" s="136"/>
      <c r="N42" s="138">
        <f t="shared" si="26"/>
        <v>0</v>
      </c>
      <c r="O42" s="125"/>
      <c r="P42" s="178">
        <f t="shared" si="27"/>
        <v>0</v>
      </c>
      <c r="Q42" s="138" t="str">
        <f t="shared" si="28"/>
        <v>0</v>
      </c>
      <c r="R42" s="138">
        <f t="shared" si="29"/>
        <v>0</v>
      </c>
      <c r="S42" s="138">
        <f t="shared" si="30"/>
        <v>0</v>
      </c>
      <c r="T42" s="173"/>
      <c r="U42" s="173">
        <f t="shared" si="31"/>
        <v>0</v>
      </c>
      <c r="V42" s="173">
        <f t="shared" si="32"/>
        <v>0</v>
      </c>
      <c r="W42" s="173">
        <f t="shared" si="33"/>
        <v>0</v>
      </c>
      <c r="X42" s="173"/>
      <c r="Y42" s="110">
        <f t="shared" si="34"/>
        <v>0</v>
      </c>
      <c r="Z42" s="55">
        <f t="shared" si="35"/>
        <v>0</v>
      </c>
      <c r="AA42" s="55" t="str">
        <f t="shared" si="36"/>
        <v>12</v>
      </c>
      <c r="AB42" s="43">
        <f t="shared" si="37"/>
        <v>0</v>
      </c>
      <c r="AC42" s="114">
        <f t="shared" si="38"/>
        <v>0</v>
      </c>
      <c r="AD42" s="78"/>
    </row>
    <row r="43" spans="1:30" s="21" customFormat="1" outlineLevel="1">
      <c r="A43" s="198"/>
      <c r="B43" s="84"/>
      <c r="C43" s="193"/>
      <c r="D43" s="177"/>
      <c r="E43" s="177"/>
      <c r="F43" s="177"/>
      <c r="G43" s="136"/>
      <c r="H43" s="137"/>
      <c r="I43" s="135"/>
      <c r="J43" s="136"/>
      <c r="K43" s="137"/>
      <c r="L43" s="135"/>
      <c r="M43" s="136"/>
      <c r="N43" s="138">
        <f t="shared" si="26"/>
        <v>0</v>
      </c>
      <c r="O43" s="125"/>
      <c r="P43" s="178">
        <f t="shared" si="27"/>
        <v>0</v>
      </c>
      <c r="Q43" s="138" t="str">
        <f t="shared" si="28"/>
        <v>0</v>
      </c>
      <c r="R43" s="138">
        <f t="shared" si="29"/>
        <v>0</v>
      </c>
      <c r="S43" s="138">
        <f t="shared" si="30"/>
        <v>0</v>
      </c>
      <c r="T43" s="173"/>
      <c r="U43" s="173">
        <f t="shared" si="31"/>
        <v>0</v>
      </c>
      <c r="V43" s="173">
        <f t="shared" si="32"/>
        <v>0</v>
      </c>
      <c r="W43" s="173">
        <f t="shared" si="33"/>
        <v>0</v>
      </c>
      <c r="X43" s="173"/>
      <c r="Y43" s="110">
        <f t="shared" si="34"/>
        <v>0</v>
      </c>
      <c r="Z43" s="55">
        <f t="shared" si="35"/>
        <v>0</v>
      </c>
      <c r="AA43" s="55" t="str">
        <f t="shared" si="36"/>
        <v>12</v>
      </c>
      <c r="AB43" s="43">
        <f t="shared" si="37"/>
        <v>0</v>
      </c>
      <c r="AC43" s="114">
        <f t="shared" si="38"/>
        <v>0</v>
      </c>
      <c r="AD43" s="78"/>
    </row>
    <row r="44" spans="1:30" s="21" customFormat="1" outlineLevel="1">
      <c r="A44" s="198"/>
      <c r="B44" s="84"/>
      <c r="C44" s="193"/>
      <c r="D44" s="177"/>
      <c r="E44" s="177"/>
      <c r="F44" s="177"/>
      <c r="G44" s="136"/>
      <c r="H44" s="137"/>
      <c r="I44" s="135"/>
      <c r="J44" s="136"/>
      <c r="K44" s="137"/>
      <c r="L44" s="135"/>
      <c r="M44" s="136"/>
      <c r="N44" s="138">
        <f t="shared" si="26"/>
        <v>0</v>
      </c>
      <c r="O44" s="125"/>
      <c r="P44" s="178">
        <f t="shared" si="27"/>
        <v>0</v>
      </c>
      <c r="Q44" s="138" t="str">
        <f t="shared" si="28"/>
        <v>0</v>
      </c>
      <c r="R44" s="138">
        <f t="shared" si="29"/>
        <v>0</v>
      </c>
      <c r="S44" s="138">
        <f t="shared" si="30"/>
        <v>0</v>
      </c>
      <c r="T44" s="173"/>
      <c r="U44" s="173">
        <f t="shared" si="31"/>
        <v>0</v>
      </c>
      <c r="V44" s="173">
        <f t="shared" si="32"/>
        <v>0</v>
      </c>
      <c r="W44" s="173">
        <f t="shared" si="33"/>
        <v>0</v>
      </c>
      <c r="X44" s="173"/>
      <c r="Y44" s="110">
        <f t="shared" si="34"/>
        <v>0</v>
      </c>
      <c r="Z44" s="55">
        <f t="shared" si="35"/>
        <v>0</v>
      </c>
      <c r="AA44" s="55" t="str">
        <f t="shared" si="36"/>
        <v>12</v>
      </c>
      <c r="AB44" s="43">
        <f t="shared" si="37"/>
        <v>0</v>
      </c>
      <c r="AC44" s="114">
        <f t="shared" si="38"/>
        <v>0</v>
      </c>
      <c r="AD44" s="78"/>
    </row>
    <row r="45" spans="1:30" s="21" customFormat="1" outlineLevel="1">
      <c r="A45" s="198"/>
      <c r="B45" s="84"/>
      <c r="C45" s="193"/>
      <c r="D45" s="177"/>
      <c r="E45" s="177"/>
      <c r="F45" s="177"/>
      <c r="G45" s="136"/>
      <c r="H45" s="137"/>
      <c r="I45" s="135"/>
      <c r="J45" s="136"/>
      <c r="K45" s="137"/>
      <c r="L45" s="135"/>
      <c r="M45" s="136"/>
      <c r="N45" s="138">
        <f t="shared" si="26"/>
        <v>0</v>
      </c>
      <c r="O45" s="125"/>
      <c r="P45" s="178">
        <f t="shared" si="27"/>
        <v>0</v>
      </c>
      <c r="Q45" s="138" t="str">
        <f t="shared" si="28"/>
        <v>0</v>
      </c>
      <c r="R45" s="138">
        <f t="shared" si="29"/>
        <v>0</v>
      </c>
      <c r="S45" s="138">
        <f t="shared" si="30"/>
        <v>0</v>
      </c>
      <c r="T45" s="173"/>
      <c r="U45" s="173">
        <f t="shared" si="31"/>
        <v>0</v>
      </c>
      <c r="V45" s="173">
        <f t="shared" si="32"/>
        <v>0</v>
      </c>
      <c r="W45" s="173">
        <f t="shared" si="33"/>
        <v>0</v>
      </c>
      <c r="X45" s="173"/>
      <c r="Y45" s="110">
        <f t="shared" si="34"/>
        <v>0</v>
      </c>
      <c r="Z45" s="55">
        <f t="shared" si="35"/>
        <v>0</v>
      </c>
      <c r="AA45" s="55" t="str">
        <f t="shared" si="36"/>
        <v>12</v>
      </c>
      <c r="AB45" s="43">
        <f t="shared" si="37"/>
        <v>0</v>
      </c>
      <c r="AC45" s="114">
        <f t="shared" si="38"/>
        <v>0</v>
      </c>
      <c r="AD45" s="78"/>
    </row>
    <row r="46" spans="1:30" s="21" customFormat="1" ht="6" customHeight="1">
      <c r="A46" s="48"/>
      <c r="B46" s="49"/>
      <c r="C46" s="49"/>
      <c r="D46" s="147"/>
      <c r="E46" s="147"/>
      <c r="F46" s="152"/>
      <c r="G46" s="136"/>
      <c r="H46" s="146"/>
      <c r="I46" s="147"/>
      <c r="J46" s="136"/>
      <c r="K46" s="146"/>
      <c r="L46" s="147"/>
      <c r="M46" s="136"/>
      <c r="N46" s="138"/>
      <c r="O46" s="126"/>
      <c r="P46" s="175"/>
      <c r="Q46" s="138"/>
      <c r="R46" s="138"/>
      <c r="S46" s="138"/>
      <c r="T46" s="173"/>
      <c r="U46" s="173"/>
      <c r="V46" s="173"/>
      <c r="W46" s="173"/>
      <c r="X46" s="173"/>
      <c r="Y46" s="110"/>
      <c r="Z46" s="55"/>
      <c r="AA46" s="55"/>
      <c r="AB46" s="43"/>
      <c r="AC46" s="114"/>
      <c r="AD46" s="78"/>
    </row>
    <row r="47" spans="1:30" s="86" customFormat="1" ht="13.5" customHeight="1">
      <c r="A47" s="143" t="s">
        <v>47</v>
      </c>
      <c r="B47" s="53"/>
      <c r="C47" s="53"/>
      <c r="D47" s="153">
        <f>SUM(D39:D46)</f>
        <v>17200000</v>
      </c>
      <c r="E47" s="153">
        <f>SUM(E39:E46)</f>
        <v>2665000</v>
      </c>
      <c r="F47" s="153">
        <f>SUM(F39:F46)</f>
        <v>0</v>
      </c>
      <c r="G47" s="154"/>
      <c r="H47" s="154"/>
      <c r="I47" s="153">
        <f>SUM(I39:I46)</f>
        <v>700000</v>
      </c>
      <c r="J47" s="154"/>
      <c r="K47" s="154"/>
      <c r="L47" s="153">
        <f>SUM(L39:L46)</f>
        <v>0</v>
      </c>
      <c r="M47" s="154"/>
      <c r="N47" s="153">
        <f>SUM(N39:N46)</f>
        <v>17900000</v>
      </c>
      <c r="O47" s="128"/>
      <c r="P47" s="153">
        <f>SUM(P39:P46)</f>
        <v>2615000</v>
      </c>
      <c r="Q47" s="153">
        <f>SUM(Q39:Q46)</f>
        <v>0</v>
      </c>
      <c r="R47" s="153">
        <f>SUM(R39:R46)</f>
        <v>5280000</v>
      </c>
      <c r="S47" s="153">
        <f>SUM(S39:S46)</f>
        <v>12620000</v>
      </c>
      <c r="T47" s="174"/>
      <c r="U47" s="153">
        <f>SUM(U39:U46)</f>
        <v>0</v>
      </c>
      <c r="V47" s="153">
        <f>SUM(V39:V46)</f>
        <v>0</v>
      </c>
      <c r="W47" s="153">
        <f>SUM(W39:W46)</f>
        <v>0</v>
      </c>
      <c r="X47" s="174"/>
      <c r="Y47" s="115"/>
      <c r="Z47" s="104"/>
      <c r="AA47" s="104"/>
      <c r="AB47" s="43"/>
      <c r="AC47" s="114"/>
      <c r="AD47" s="96"/>
    </row>
    <row r="48" spans="1:30" s="21" customFormat="1">
      <c r="A48" s="48"/>
      <c r="B48" s="49"/>
      <c r="C48" s="49"/>
      <c r="D48" s="147"/>
      <c r="E48" s="147"/>
      <c r="F48" s="152"/>
      <c r="G48" s="136"/>
      <c r="H48" s="146"/>
      <c r="I48" s="147"/>
      <c r="J48" s="136"/>
      <c r="K48" s="146"/>
      <c r="L48" s="147"/>
      <c r="M48" s="136"/>
      <c r="N48" s="138"/>
      <c r="O48" s="126"/>
      <c r="P48" s="138"/>
      <c r="Q48" s="138"/>
      <c r="R48" s="138"/>
      <c r="S48" s="138"/>
      <c r="T48" s="173"/>
      <c r="U48" s="173"/>
      <c r="V48" s="173"/>
      <c r="W48" s="173"/>
      <c r="X48" s="173"/>
      <c r="Y48" s="110"/>
      <c r="Z48" s="55"/>
      <c r="AA48" s="55"/>
      <c r="AB48" s="43"/>
      <c r="AC48" s="114"/>
      <c r="AD48" s="78"/>
    </row>
    <row r="49" spans="1:30" s="21" customFormat="1">
      <c r="A49" s="42" t="s">
        <v>6</v>
      </c>
      <c r="B49" s="62"/>
      <c r="C49" s="49"/>
      <c r="D49" s="161"/>
      <c r="E49" s="161"/>
      <c r="F49" s="149"/>
      <c r="G49" s="136"/>
      <c r="H49" s="146"/>
      <c r="I49" s="161"/>
      <c r="J49" s="136"/>
      <c r="K49" s="146"/>
      <c r="L49" s="161"/>
      <c r="M49" s="136"/>
      <c r="N49" s="136"/>
      <c r="O49" s="127"/>
      <c r="P49" s="136"/>
      <c r="Q49" s="136"/>
      <c r="R49" s="136"/>
      <c r="S49" s="136"/>
      <c r="T49" s="173"/>
      <c r="U49" s="173"/>
      <c r="V49" s="173"/>
      <c r="W49" s="173"/>
      <c r="X49" s="173"/>
      <c r="Y49" s="110"/>
      <c r="Z49" s="55"/>
      <c r="AA49" s="55"/>
      <c r="AB49" s="43"/>
      <c r="AC49" s="114"/>
      <c r="AD49" s="78"/>
    </row>
    <row r="50" spans="1:30" s="21" customFormat="1">
      <c r="A50" s="42"/>
      <c r="B50" s="62"/>
      <c r="C50" s="49"/>
      <c r="D50" s="161"/>
      <c r="E50" s="161"/>
      <c r="F50" s="149"/>
      <c r="G50" s="136"/>
      <c r="H50" s="146"/>
      <c r="I50" s="161"/>
      <c r="J50" s="136"/>
      <c r="K50" s="146"/>
      <c r="L50" s="161"/>
      <c r="M50" s="136"/>
      <c r="N50" s="136"/>
      <c r="O50" s="127"/>
      <c r="P50" s="136"/>
      <c r="Q50" s="136"/>
      <c r="R50" s="136"/>
      <c r="S50" s="136"/>
      <c r="T50" s="173"/>
      <c r="U50" s="173"/>
      <c r="V50" s="173"/>
      <c r="W50" s="173"/>
      <c r="X50" s="173"/>
      <c r="Y50" s="110"/>
      <c r="Z50" s="55"/>
      <c r="AA50" s="55"/>
      <c r="AB50" s="43"/>
      <c r="AC50" s="114"/>
      <c r="AD50" s="78"/>
    </row>
    <row r="51" spans="1:30" s="21" customFormat="1">
      <c r="A51" s="198" t="s">
        <v>92</v>
      </c>
      <c r="B51" s="84"/>
      <c r="C51" s="193">
        <v>2004</v>
      </c>
      <c r="D51" s="177">
        <v>4000000</v>
      </c>
      <c r="E51" s="177">
        <v>3600000</v>
      </c>
      <c r="F51" s="177">
        <v>0</v>
      </c>
      <c r="G51" s="136"/>
      <c r="H51" s="137"/>
      <c r="I51" s="135"/>
      <c r="J51" s="136"/>
      <c r="K51" s="137"/>
      <c r="L51" s="135"/>
      <c r="M51" s="136"/>
      <c r="N51" s="138">
        <f>IF(AND(D51&gt;0,I51&gt;0),"villa",D51+I51)</f>
        <v>4000000</v>
      </c>
      <c r="O51" s="125">
        <v>0.3</v>
      </c>
      <c r="P51" s="178">
        <f>+IF(F51&gt;0,AB51,AC51)</f>
        <v>400000</v>
      </c>
      <c r="Q51" s="138" t="str">
        <f>IF(L51&gt;0,"VILLA",IF(L51&lt;0,D51-E51+I51-P51+L51,"0"))</f>
        <v>0</v>
      </c>
      <c r="R51" s="138">
        <f>IF(L51&lt;0,0,E51+P51)</f>
        <v>4000000</v>
      </c>
      <c r="S51" s="138">
        <f>IF(L51&lt;0,0,N51-R51)</f>
        <v>0</v>
      </c>
      <c r="T51" s="173"/>
      <c r="U51" s="173">
        <f>+IF($L51&lt;0,D51+I51,0)</f>
        <v>0</v>
      </c>
      <c r="V51" s="173">
        <f>+IF($L51&lt;0,E51+P51,0)</f>
        <v>0</v>
      </c>
      <c r="W51" s="173">
        <f>+U51-V51</f>
        <v>0</v>
      </c>
      <c r="X51" s="173"/>
      <c r="Y51" s="110">
        <f>IF(I51&gt;0,H51,0)</f>
        <v>0</v>
      </c>
      <c r="Z51" s="55">
        <f>IF(L51&lt;0,K51,0)</f>
        <v>0</v>
      </c>
      <c r="AA51" s="55" t="str">
        <f>IF(AND(Y51=0,Z51=0),MAN,IF(AND(Y51&gt;0,Z51&gt;0),Z51-Y51,IF(Y51&gt;0,MAN-Y51+1,Z51-1)))</f>
        <v>12</v>
      </c>
      <c r="AB51" s="43">
        <f>ROUND(INT(MAX(IF((E51+N51*O51*AA51/12)&gt;(N51-F51),(N51-F51)-E51,(N51-F51)*O51*AA51/12),0)+0.5),0)</f>
        <v>400000</v>
      </c>
      <c r="AC51" s="114">
        <f>ROUND(INT(MAX(IF((E51+N51*O51*AA51/12)&gt;(1*N51),1*N51-E51,N51*O51*AA51/12),0)+0.5),0)</f>
        <v>400000</v>
      </c>
      <c r="AD51" s="78"/>
    </row>
    <row r="52" spans="1:30" s="21" customFormat="1" outlineLevel="1">
      <c r="A52" s="333" t="s">
        <v>91</v>
      </c>
      <c r="B52" s="84"/>
      <c r="C52" s="193">
        <v>2006</v>
      </c>
      <c r="D52" s="177">
        <v>12000000</v>
      </c>
      <c r="E52" s="177">
        <v>3600000</v>
      </c>
      <c r="F52" s="177"/>
      <c r="G52" s="136"/>
      <c r="H52" s="137"/>
      <c r="I52" s="135"/>
      <c r="J52" s="136"/>
      <c r="K52" s="137"/>
      <c r="L52" s="135"/>
      <c r="M52" s="136"/>
      <c r="N52" s="138">
        <f>IF(AND(D52&gt;0,I52&gt;0),"villa",D52+I52)</f>
        <v>12000000</v>
      </c>
      <c r="O52" s="125">
        <v>0.3</v>
      </c>
      <c r="P52" s="178">
        <f>+IF(F52&gt;0,AB52,AC52)</f>
        <v>3600000</v>
      </c>
      <c r="Q52" s="138" t="str">
        <f>IF(L52&gt;0,"VILLA",IF(L52&lt;0,D52-E52+I52-P52+L52,"0"))</f>
        <v>0</v>
      </c>
      <c r="R52" s="138">
        <f>IF(L52&lt;0,0,E52+P52)</f>
        <v>7200000</v>
      </c>
      <c r="S52" s="138">
        <f>IF(L52&lt;0,0,N52-R52)</f>
        <v>4800000</v>
      </c>
      <c r="T52" s="173"/>
      <c r="U52" s="173">
        <f>+IF($L52&lt;0,D52+I52,0)</f>
        <v>0</v>
      </c>
      <c r="V52" s="173">
        <f>+IF($L52&lt;0,E52+P52,0)</f>
        <v>0</v>
      </c>
      <c r="W52" s="173">
        <f>+U52-V52</f>
        <v>0</v>
      </c>
      <c r="X52" s="173"/>
      <c r="Y52" s="110">
        <f>IF(I52&gt;0,H52,0)</f>
        <v>0</v>
      </c>
      <c r="Z52" s="55">
        <f>IF(L52&lt;0,K52,0)</f>
        <v>0</v>
      </c>
      <c r="AA52" s="55" t="str">
        <f>IF(AND(Y52=0,Z52=0),MAN,IF(AND(Y52&gt;0,Z52&gt;0),Z52-Y52,IF(Y52&gt;0,MAN-Y52+1,Z52-1)))</f>
        <v>12</v>
      </c>
      <c r="AB52" s="43">
        <f>ROUND(INT(MAX(IF((E52+N52*O52*AA52/12)&gt;(N52-F52),(N52-F52)-E52,(N52-F52)*O52*AA52/12),0)+0.5),0)</f>
        <v>3600000</v>
      </c>
      <c r="AC52" s="114">
        <f>ROUND(INT(MAX(IF((E52+N52*O52*AA52/12)&gt;(1*N52),1*N52-E52,N52*O52*AA52/12),0)+0.5),0)</f>
        <v>3600000</v>
      </c>
      <c r="AD52" s="78"/>
    </row>
    <row r="53" spans="1:30" s="21" customFormat="1" outlineLevel="1">
      <c r="A53" s="333" t="s">
        <v>104</v>
      </c>
      <c r="B53" s="84"/>
      <c r="C53" s="193">
        <v>2007</v>
      </c>
      <c r="D53" s="177"/>
      <c r="E53" s="177"/>
      <c r="F53" s="177"/>
      <c r="G53" s="136"/>
      <c r="H53" s="137">
        <v>3</v>
      </c>
      <c r="I53" s="135">
        <v>7000000</v>
      </c>
      <c r="J53" s="136"/>
      <c r="K53" s="137"/>
      <c r="L53" s="135"/>
      <c r="M53" s="136"/>
      <c r="N53" s="138">
        <f>IF(AND(D53&gt;0,I53&gt;0),"villa",D53+I53)</f>
        <v>7000000</v>
      </c>
      <c r="O53" s="125">
        <v>0.2</v>
      </c>
      <c r="P53" s="178">
        <f>+IF(F53&gt;0,AB53,AC53)</f>
        <v>1166667</v>
      </c>
      <c r="Q53" s="138" t="str">
        <f>IF(L53&gt;0,"VILLA",IF(L53&lt;0,D53-E53+I53-P53+L53,"0"))</f>
        <v>0</v>
      </c>
      <c r="R53" s="138">
        <f>IF(L53&lt;0,0,E53+P53)</f>
        <v>1166667</v>
      </c>
      <c r="S53" s="138">
        <f>IF(L53&lt;0,0,N53-R53)</f>
        <v>5833333</v>
      </c>
      <c r="T53" s="173"/>
      <c r="U53" s="173">
        <f>+IF($L53&lt;0,D53+I53,0)</f>
        <v>0</v>
      </c>
      <c r="V53" s="173">
        <f>+IF($L53&lt;0,E53+P53,0)</f>
        <v>0</v>
      </c>
      <c r="W53" s="173">
        <f>+U53-V53</f>
        <v>0</v>
      </c>
      <c r="X53" s="173"/>
      <c r="Y53" s="110">
        <f>IF(I53&gt;0,H53,0)</f>
        <v>3</v>
      </c>
      <c r="Z53" s="55">
        <f>IF(L53&lt;0,K53,0)</f>
        <v>0</v>
      </c>
      <c r="AA53" s="55">
        <f>IF(AND(Y53=0,Z53=0),MAN,IF(AND(Y53&gt;0,Z53&gt;0),Z53-Y53,IF(Y53&gt;0,MAN-Y53+1,Z53-1)))</f>
        <v>10</v>
      </c>
      <c r="AB53" s="43">
        <f>ROUND(INT(MAX(IF((E53+N53*O53*AA53/12)&gt;(N53-F53),(N53-F53)-E53,(N53-F53)*O53*AA53/12),0)+0.5),0)</f>
        <v>1166667</v>
      </c>
      <c r="AC53" s="114">
        <f>ROUND(INT(MAX(IF((E53+N53*O53*AA53/12)&gt;(1*N53),1*N53-E53,N53*O53*AA53/12),0)+0.5),0)</f>
        <v>1166667</v>
      </c>
      <c r="AD53" s="78"/>
    </row>
    <row r="54" spans="1:30" s="21" customFormat="1" outlineLevel="1">
      <c r="A54" s="198"/>
      <c r="B54" s="84"/>
      <c r="C54" s="193"/>
      <c r="D54" s="177"/>
      <c r="E54" s="177"/>
      <c r="F54" s="177"/>
      <c r="G54" s="136"/>
      <c r="H54" s="137"/>
      <c r="I54" s="135"/>
      <c r="J54" s="136"/>
      <c r="K54" s="137"/>
      <c r="L54" s="135"/>
      <c r="M54" s="136"/>
      <c r="N54" s="138">
        <f>IF(AND(D54&gt;0,I54&gt;0),"villa",D54+I54)</f>
        <v>0</v>
      </c>
      <c r="O54" s="125"/>
      <c r="P54" s="178">
        <f>+IF(F54&gt;0,AB54,AC54)</f>
        <v>0</v>
      </c>
      <c r="Q54" s="138" t="str">
        <f>IF(L54&gt;0,"VILLA",IF(L54&lt;0,D54-E54+I54-P54+L54,"0"))</f>
        <v>0</v>
      </c>
      <c r="R54" s="138">
        <f>IF(L54&lt;0,0,E54+P54)</f>
        <v>0</v>
      </c>
      <c r="S54" s="138">
        <f>IF(L54&lt;0,0,N54-R54)</f>
        <v>0</v>
      </c>
      <c r="T54" s="173"/>
      <c r="U54" s="173">
        <f>+IF($L54&lt;0,D54+I54,0)</f>
        <v>0</v>
      </c>
      <c r="V54" s="173">
        <f>+IF($L54&lt;0,E54+P54,0)</f>
        <v>0</v>
      </c>
      <c r="W54" s="173">
        <f>+U54-V54</f>
        <v>0</v>
      </c>
      <c r="X54" s="173"/>
      <c r="Y54" s="110">
        <f>IF(I54&gt;0,H54,0)</f>
        <v>0</v>
      </c>
      <c r="Z54" s="55">
        <f>IF(L54&lt;0,K54,0)</f>
        <v>0</v>
      </c>
      <c r="AA54" s="55" t="str">
        <f>IF(AND(Y54=0,Z54=0),MAN,IF(AND(Y54&gt;0,Z54&gt;0),Z54-Y54,IF(Y54&gt;0,MAN-Y54+1,Z54-1)))</f>
        <v>12</v>
      </c>
      <c r="AB54" s="43">
        <f>ROUND(INT(MAX(IF((E54+N54*O54*AA54/12)&gt;(N54-F54),(N54-F54)-E54,(N54-F54)*O54*AA54/12),0)+0.5),0)</f>
        <v>0</v>
      </c>
      <c r="AC54" s="114">
        <f>ROUND(INT(MAX(IF((E54+N54*O54*AA54/12)&gt;(1*N54),1*N54-E54,N54*O54*AA54/12),0)+0.5),0)</f>
        <v>0</v>
      </c>
      <c r="AD54" s="78"/>
    </row>
    <row r="55" spans="1:30" s="21" customFormat="1" outlineLevel="1">
      <c r="A55" s="198"/>
      <c r="B55" s="84"/>
      <c r="C55" s="193"/>
      <c r="D55" s="177"/>
      <c r="E55" s="177"/>
      <c r="F55" s="177"/>
      <c r="G55" s="136"/>
      <c r="H55" s="137"/>
      <c r="I55" s="135"/>
      <c r="J55" s="136"/>
      <c r="K55" s="137"/>
      <c r="L55" s="135"/>
      <c r="M55" s="136"/>
      <c r="N55" s="138">
        <f>IF(AND(D55&gt;0,I55&gt;0),"villa",D55+I55)</f>
        <v>0</v>
      </c>
      <c r="O55" s="125"/>
      <c r="P55" s="178">
        <f>+IF(F55&gt;0,AB55,AC55)</f>
        <v>0</v>
      </c>
      <c r="Q55" s="138" t="str">
        <f>IF(L55&gt;0,"VILLA",IF(L55&lt;0,D55-E55+I55-P55+L55,"0"))</f>
        <v>0</v>
      </c>
      <c r="R55" s="138">
        <f>IF(L55&lt;0,0,E55+P55)</f>
        <v>0</v>
      </c>
      <c r="S55" s="138">
        <f>IF(L55&lt;0,0,N55-R55)</f>
        <v>0</v>
      </c>
      <c r="T55" s="173"/>
      <c r="U55" s="173">
        <f>+IF($L55&lt;0,D55+I55,0)</f>
        <v>0</v>
      </c>
      <c r="V55" s="173">
        <f>+IF($L55&lt;0,E55+P55,0)</f>
        <v>0</v>
      </c>
      <c r="W55" s="173">
        <f>+U55-V55</f>
        <v>0</v>
      </c>
      <c r="X55" s="173"/>
      <c r="Y55" s="110">
        <f>IF(I55&gt;0,H55,0)</f>
        <v>0</v>
      </c>
      <c r="Z55" s="55">
        <f>IF(L55&lt;0,K55,0)</f>
        <v>0</v>
      </c>
      <c r="AA55" s="55" t="str">
        <f>IF(AND(Y55=0,Z55=0),MAN,IF(AND(Y55&gt;0,Z55&gt;0),Z55-Y55,IF(Y55&gt;0,MAN-Y55+1,Z55-1)))</f>
        <v>12</v>
      </c>
      <c r="AB55" s="43">
        <f>ROUND(INT(MAX(IF((E55+N55*O55*AA55/12)&gt;(N55-F55),(N55-F55)-E55,(N55-F55)*O55*AA55/12),0)+0.5),0)</f>
        <v>0</v>
      </c>
      <c r="AC55" s="114">
        <f>ROUND(INT(MAX(IF((E55+N55*O55*AA55/12)&gt;(1*N55),1*N55-E55,N55*O55*AA55/12),0)+0.5),0)</f>
        <v>0</v>
      </c>
      <c r="AD55" s="78"/>
    </row>
    <row r="56" spans="1:30" s="21" customFormat="1" ht="6" customHeight="1">
      <c r="A56" s="48"/>
      <c r="B56" s="49"/>
      <c r="C56" s="195"/>
      <c r="D56" s="147"/>
      <c r="E56" s="147"/>
      <c r="F56" s="152"/>
      <c r="G56" s="136"/>
      <c r="H56" s="146"/>
      <c r="I56" s="147"/>
      <c r="J56" s="136"/>
      <c r="K56" s="146"/>
      <c r="L56" s="147"/>
      <c r="M56" s="136"/>
      <c r="N56" s="138"/>
      <c r="O56" s="126"/>
      <c r="P56" s="175"/>
      <c r="Q56" s="138"/>
      <c r="R56" s="138"/>
      <c r="S56" s="138"/>
      <c r="T56" s="173"/>
      <c r="U56" s="173"/>
      <c r="V56" s="173"/>
      <c r="W56" s="173"/>
      <c r="X56" s="173"/>
      <c r="Y56" s="110"/>
      <c r="Z56" s="55"/>
      <c r="AA56" s="55"/>
      <c r="AB56" s="43"/>
      <c r="AC56" s="114"/>
      <c r="AD56" s="78"/>
    </row>
    <row r="57" spans="1:30" s="86" customFormat="1" ht="12.75">
      <c r="A57" s="143" t="s">
        <v>18</v>
      </c>
      <c r="B57" s="53"/>
      <c r="C57" s="88"/>
      <c r="D57" s="153">
        <f>SUM(D51:D56)</f>
        <v>16000000</v>
      </c>
      <c r="E57" s="153">
        <f>SUM(E51:E56)</f>
        <v>7200000</v>
      </c>
      <c r="F57" s="153">
        <f>SUM(F51:F56)</f>
        <v>0</v>
      </c>
      <c r="G57" s="154"/>
      <c r="H57" s="154"/>
      <c r="I57" s="153">
        <f>SUM(I51:I56)</f>
        <v>7000000</v>
      </c>
      <c r="J57" s="154"/>
      <c r="K57" s="154"/>
      <c r="L57" s="153">
        <f>SUM(L51:L56)</f>
        <v>0</v>
      </c>
      <c r="M57" s="154"/>
      <c r="N57" s="153">
        <f>SUM(N51:N56)</f>
        <v>23000000</v>
      </c>
      <c r="O57" s="128"/>
      <c r="P57" s="153">
        <f>SUM(P51:P56)</f>
        <v>5166667</v>
      </c>
      <c r="Q57" s="153">
        <f>SUM(Q51:Q56)</f>
        <v>0</v>
      </c>
      <c r="R57" s="153">
        <f>SUM(R51:R56)</f>
        <v>12366667</v>
      </c>
      <c r="S57" s="153">
        <f>SUM(S51:S56)</f>
        <v>10633333</v>
      </c>
      <c r="T57" s="174"/>
      <c r="U57" s="153">
        <f>SUM(U51:U56)</f>
        <v>0</v>
      </c>
      <c r="V57" s="153">
        <f>SUM(V51:V56)</f>
        <v>0</v>
      </c>
      <c r="W57" s="153">
        <f>SUM(W51:W56)</f>
        <v>0</v>
      </c>
      <c r="X57" s="174"/>
      <c r="Y57" s="115"/>
      <c r="Z57" s="104"/>
      <c r="AA57" s="104"/>
      <c r="AB57" s="43"/>
      <c r="AC57" s="114"/>
      <c r="AD57" s="96"/>
    </row>
    <row r="58" spans="1:30" s="86" customFormat="1">
      <c r="A58" s="50"/>
      <c r="B58" s="53"/>
      <c r="C58" s="88"/>
      <c r="D58" s="155"/>
      <c r="E58" s="155"/>
      <c r="F58" s="156"/>
      <c r="G58" s="155"/>
      <c r="H58" s="155"/>
      <c r="I58" s="155"/>
      <c r="J58" s="155"/>
      <c r="K58" s="155"/>
      <c r="L58" s="155"/>
      <c r="M58" s="155"/>
      <c r="N58" s="155"/>
      <c r="O58" s="52"/>
      <c r="P58" s="155"/>
      <c r="Q58" s="155"/>
      <c r="R58" s="155"/>
      <c r="S58" s="155"/>
      <c r="T58" s="174"/>
      <c r="U58" s="174"/>
      <c r="V58" s="174"/>
      <c r="W58" s="174"/>
      <c r="X58" s="174"/>
      <c r="Y58" s="115"/>
      <c r="Z58" s="104"/>
      <c r="AA58" s="104"/>
      <c r="AB58" s="43"/>
      <c r="AC58" s="114"/>
      <c r="AD58" s="96"/>
    </row>
    <row r="59" spans="1:30" s="21" customFormat="1">
      <c r="A59" s="42" t="s">
        <v>19</v>
      </c>
      <c r="B59" s="62"/>
      <c r="C59" s="195"/>
      <c r="D59" s="147"/>
      <c r="E59" s="147"/>
      <c r="F59" s="149"/>
      <c r="G59" s="136"/>
      <c r="H59" s="146"/>
      <c r="I59" s="147"/>
      <c r="J59" s="136"/>
      <c r="K59" s="146"/>
      <c r="L59" s="147"/>
      <c r="M59" s="136"/>
      <c r="N59" s="138"/>
      <c r="O59" s="126"/>
      <c r="P59" s="138"/>
      <c r="Q59" s="138"/>
      <c r="R59" s="138"/>
      <c r="S59" s="138"/>
      <c r="T59" s="173"/>
      <c r="U59" s="173"/>
      <c r="V59" s="173"/>
      <c r="W59" s="173"/>
      <c r="X59" s="173"/>
      <c r="Y59" s="110"/>
      <c r="Z59" s="55"/>
      <c r="AA59" s="55"/>
      <c r="AB59" s="43"/>
      <c r="AC59" s="114"/>
      <c r="AD59" s="78"/>
    </row>
    <row r="60" spans="1:30" s="21" customFormat="1" ht="12.75" customHeight="1">
      <c r="A60" s="42"/>
      <c r="B60" s="62"/>
      <c r="C60" s="195"/>
      <c r="D60" s="147"/>
      <c r="E60" s="147"/>
      <c r="F60" s="149"/>
      <c r="G60" s="136"/>
      <c r="H60" s="146"/>
      <c r="I60" s="147"/>
      <c r="J60" s="136"/>
      <c r="K60" s="146"/>
      <c r="L60" s="147"/>
      <c r="M60" s="136"/>
      <c r="N60" s="138"/>
      <c r="O60" s="126"/>
      <c r="P60" s="138"/>
      <c r="Q60" s="138"/>
      <c r="R60" s="138"/>
      <c r="S60" s="138"/>
      <c r="T60" s="173"/>
      <c r="U60" s="173"/>
      <c r="V60" s="173"/>
      <c r="W60" s="173"/>
      <c r="X60" s="173"/>
      <c r="Y60" s="110"/>
      <c r="Z60" s="55"/>
      <c r="AA60" s="55"/>
      <c r="AB60" s="43"/>
      <c r="AC60" s="114"/>
      <c r="AD60" s="78"/>
    </row>
    <row r="61" spans="1:30" s="21" customFormat="1">
      <c r="A61" s="198" t="s">
        <v>93</v>
      </c>
      <c r="B61" s="84"/>
      <c r="C61" s="193">
        <v>2005</v>
      </c>
      <c r="D61" s="177">
        <v>11000000</v>
      </c>
      <c r="E61" s="177">
        <v>2970000</v>
      </c>
      <c r="F61" s="177">
        <v>1100000</v>
      </c>
      <c r="G61" s="136"/>
      <c r="H61" s="137"/>
      <c r="I61" s="135"/>
      <c r="J61" s="136"/>
      <c r="K61" s="137">
        <v>7</v>
      </c>
      <c r="L61" s="135">
        <v>-8000000</v>
      </c>
      <c r="M61" s="136"/>
      <c r="N61" s="138">
        <f t="shared" ref="N61:N69" si="39">IF(AND(D61&gt;0,I61&gt;0),"villa",D61+I61)</f>
        <v>11000000</v>
      </c>
      <c r="O61" s="125">
        <v>0.15</v>
      </c>
      <c r="P61" s="178">
        <f t="shared" ref="P61:P69" si="40">+IF(F61&gt;0,AB61,AC61)</f>
        <v>742500</v>
      </c>
      <c r="Q61" s="138">
        <f t="shared" ref="Q61:Q69" si="41">IF(L61&gt;0,"VILLA",IF(L61&lt;0,D61-E61+I61-P61+L61,"0"))</f>
        <v>-712500</v>
      </c>
      <c r="R61" s="138">
        <f t="shared" ref="R61:R69" si="42">IF(L61&lt;0,0,E61+P61)</f>
        <v>0</v>
      </c>
      <c r="S61" s="138">
        <f t="shared" ref="S61:S69" si="43">IF(L61&lt;0,0,N61-R61)</f>
        <v>0</v>
      </c>
      <c r="T61" s="173"/>
      <c r="U61" s="173">
        <f t="shared" ref="U61:U69" si="44">+IF($L61&lt;0,D61+I61,0)</f>
        <v>11000000</v>
      </c>
      <c r="V61" s="173">
        <f t="shared" ref="V61:V69" si="45">+IF($L61&lt;0,E61+P61,0)</f>
        <v>3712500</v>
      </c>
      <c r="W61" s="173">
        <f t="shared" ref="W61:W69" si="46">+U61-V61</f>
        <v>7287500</v>
      </c>
      <c r="X61" s="173"/>
      <c r="Y61" s="110">
        <f t="shared" ref="Y61:Y69" si="47">IF(I61&gt;0,H61,0)</f>
        <v>0</v>
      </c>
      <c r="Z61" s="55">
        <f t="shared" ref="Z61:Z69" si="48">IF(L61&lt;0,K61,0)</f>
        <v>7</v>
      </c>
      <c r="AA61" s="55">
        <f t="shared" ref="AA61:AA69" si="49">IF(AND(Y61=0,Z61=0),MAN,IF(AND(Y61&gt;0,Z61&gt;0),Z61-Y61,IF(Y61&gt;0,MAN-Y61+1,Z61-1)))</f>
        <v>6</v>
      </c>
      <c r="AB61" s="43">
        <f t="shared" ref="AB61:AB69" si="50">ROUND(INT(MAX(IF((E61+N61*O61*AA61/12)&gt;(N61-F61),(N61-F61)-E61,(N61-F61)*O61*AA61/12),0)+0.5),0)</f>
        <v>742500</v>
      </c>
      <c r="AC61" s="114">
        <f t="shared" ref="AC61:AC69" si="51">ROUND(INT(MAX(IF((E61+N61*O61*AA61/12)&gt;(1*N61),1*N61-E61,N61*O61*AA61/12),0)+0.5),0)</f>
        <v>825000</v>
      </c>
      <c r="AD61" s="78"/>
    </row>
    <row r="62" spans="1:30" s="21" customFormat="1">
      <c r="A62" s="198" t="s">
        <v>94</v>
      </c>
      <c r="B62" s="84"/>
      <c r="C62" s="193">
        <v>2004</v>
      </c>
      <c r="D62" s="177">
        <v>1500000</v>
      </c>
      <c r="E62" s="177">
        <v>607500</v>
      </c>
      <c r="F62" s="177">
        <v>150000</v>
      </c>
      <c r="G62" s="136"/>
      <c r="H62" s="137"/>
      <c r="I62" s="135"/>
      <c r="J62" s="136"/>
      <c r="K62" s="137"/>
      <c r="L62" s="135"/>
      <c r="M62" s="136"/>
      <c r="N62" s="138">
        <f t="shared" si="39"/>
        <v>1500000</v>
      </c>
      <c r="O62" s="125">
        <v>0.15</v>
      </c>
      <c r="P62" s="178">
        <f t="shared" si="40"/>
        <v>202500</v>
      </c>
      <c r="Q62" s="138" t="str">
        <f t="shared" si="41"/>
        <v>0</v>
      </c>
      <c r="R62" s="138">
        <f t="shared" si="42"/>
        <v>810000</v>
      </c>
      <c r="S62" s="138">
        <f t="shared" si="43"/>
        <v>690000</v>
      </c>
      <c r="T62" s="173"/>
      <c r="U62" s="173">
        <f t="shared" si="44"/>
        <v>0</v>
      </c>
      <c r="V62" s="173">
        <f t="shared" si="45"/>
        <v>0</v>
      </c>
      <c r="W62" s="173">
        <f t="shared" si="46"/>
        <v>0</v>
      </c>
      <c r="X62" s="173"/>
      <c r="Y62" s="110">
        <f t="shared" si="47"/>
        <v>0</v>
      </c>
      <c r="Z62" s="55">
        <f t="shared" si="48"/>
        <v>0</v>
      </c>
      <c r="AA62" s="55" t="str">
        <f t="shared" si="49"/>
        <v>12</v>
      </c>
      <c r="AB62" s="43">
        <f t="shared" si="50"/>
        <v>202500</v>
      </c>
      <c r="AC62" s="114">
        <f t="shared" si="51"/>
        <v>225000</v>
      </c>
      <c r="AD62" s="78"/>
    </row>
    <row r="63" spans="1:30" s="21" customFormat="1" outlineLevel="1">
      <c r="A63" s="333" t="s">
        <v>105</v>
      </c>
      <c r="B63" s="84"/>
      <c r="C63" s="193">
        <v>2007</v>
      </c>
      <c r="D63" s="177"/>
      <c r="E63" s="177"/>
      <c r="F63" s="177">
        <v>1600000</v>
      </c>
      <c r="G63" s="136"/>
      <c r="H63" s="137">
        <v>7</v>
      </c>
      <c r="I63" s="135">
        <v>16000000</v>
      </c>
      <c r="J63" s="136"/>
      <c r="K63" s="137"/>
      <c r="L63" s="135"/>
      <c r="M63" s="136"/>
      <c r="N63" s="138">
        <f t="shared" si="39"/>
        <v>16000000</v>
      </c>
      <c r="O63" s="125">
        <v>0.15</v>
      </c>
      <c r="P63" s="178">
        <f t="shared" si="40"/>
        <v>1080000</v>
      </c>
      <c r="Q63" s="138" t="str">
        <f t="shared" si="41"/>
        <v>0</v>
      </c>
      <c r="R63" s="138">
        <f t="shared" si="42"/>
        <v>1080000</v>
      </c>
      <c r="S63" s="138">
        <f t="shared" si="43"/>
        <v>14920000</v>
      </c>
      <c r="T63" s="173"/>
      <c r="U63" s="173">
        <f t="shared" si="44"/>
        <v>0</v>
      </c>
      <c r="V63" s="173">
        <f t="shared" si="45"/>
        <v>0</v>
      </c>
      <c r="W63" s="173">
        <f t="shared" si="46"/>
        <v>0</v>
      </c>
      <c r="X63" s="173"/>
      <c r="Y63" s="110">
        <f t="shared" si="47"/>
        <v>7</v>
      </c>
      <c r="Z63" s="55">
        <f t="shared" si="48"/>
        <v>0</v>
      </c>
      <c r="AA63" s="55">
        <f t="shared" si="49"/>
        <v>6</v>
      </c>
      <c r="AB63" s="43">
        <f t="shared" si="50"/>
        <v>1080000</v>
      </c>
      <c r="AC63" s="114">
        <f t="shared" si="51"/>
        <v>1200000</v>
      </c>
      <c r="AD63" s="78"/>
    </row>
    <row r="64" spans="1:30" s="21" customFormat="1" outlineLevel="1">
      <c r="A64" s="198"/>
      <c r="B64" s="84"/>
      <c r="C64" s="193"/>
      <c r="D64" s="177"/>
      <c r="E64" s="177"/>
      <c r="F64" s="177"/>
      <c r="G64" s="136"/>
      <c r="H64" s="137"/>
      <c r="I64" s="135"/>
      <c r="J64" s="136"/>
      <c r="K64" s="137"/>
      <c r="L64" s="135"/>
      <c r="M64" s="136"/>
      <c r="N64" s="138">
        <f t="shared" si="39"/>
        <v>0</v>
      </c>
      <c r="O64" s="125"/>
      <c r="P64" s="178">
        <f t="shared" si="40"/>
        <v>0</v>
      </c>
      <c r="Q64" s="138" t="str">
        <f t="shared" si="41"/>
        <v>0</v>
      </c>
      <c r="R64" s="138">
        <f t="shared" si="42"/>
        <v>0</v>
      </c>
      <c r="S64" s="138">
        <f t="shared" si="43"/>
        <v>0</v>
      </c>
      <c r="T64" s="173"/>
      <c r="U64" s="173">
        <f t="shared" si="44"/>
        <v>0</v>
      </c>
      <c r="V64" s="173">
        <f t="shared" si="45"/>
        <v>0</v>
      </c>
      <c r="W64" s="173">
        <f t="shared" si="46"/>
        <v>0</v>
      </c>
      <c r="X64" s="173"/>
      <c r="Y64" s="110">
        <f t="shared" si="47"/>
        <v>0</v>
      </c>
      <c r="Z64" s="55">
        <f t="shared" si="48"/>
        <v>0</v>
      </c>
      <c r="AA64" s="55" t="str">
        <f t="shared" si="49"/>
        <v>12</v>
      </c>
      <c r="AB64" s="43">
        <f t="shared" si="50"/>
        <v>0</v>
      </c>
      <c r="AC64" s="114">
        <f t="shared" si="51"/>
        <v>0</v>
      </c>
      <c r="AD64" s="78"/>
    </row>
    <row r="65" spans="1:30" s="21" customFormat="1" outlineLevel="1">
      <c r="A65" s="198"/>
      <c r="B65" s="84"/>
      <c r="C65" s="193"/>
      <c r="D65" s="177"/>
      <c r="E65" s="177"/>
      <c r="F65" s="177"/>
      <c r="G65" s="136"/>
      <c r="H65" s="137"/>
      <c r="I65" s="135"/>
      <c r="J65" s="136"/>
      <c r="K65" s="137"/>
      <c r="L65" s="135"/>
      <c r="M65" s="136"/>
      <c r="N65" s="138">
        <f t="shared" si="39"/>
        <v>0</v>
      </c>
      <c r="O65" s="125"/>
      <c r="P65" s="178">
        <f t="shared" si="40"/>
        <v>0</v>
      </c>
      <c r="Q65" s="138" t="str">
        <f t="shared" si="41"/>
        <v>0</v>
      </c>
      <c r="R65" s="138">
        <f t="shared" si="42"/>
        <v>0</v>
      </c>
      <c r="S65" s="138">
        <f t="shared" si="43"/>
        <v>0</v>
      </c>
      <c r="T65" s="173"/>
      <c r="U65" s="173">
        <f t="shared" si="44"/>
        <v>0</v>
      </c>
      <c r="V65" s="173">
        <f t="shared" si="45"/>
        <v>0</v>
      </c>
      <c r="W65" s="173">
        <f t="shared" si="46"/>
        <v>0</v>
      </c>
      <c r="X65" s="173"/>
      <c r="Y65" s="110">
        <f t="shared" si="47"/>
        <v>0</v>
      </c>
      <c r="Z65" s="55">
        <f t="shared" si="48"/>
        <v>0</v>
      </c>
      <c r="AA65" s="55" t="str">
        <f t="shared" si="49"/>
        <v>12</v>
      </c>
      <c r="AB65" s="43">
        <f t="shared" si="50"/>
        <v>0</v>
      </c>
      <c r="AC65" s="114">
        <f t="shared" si="51"/>
        <v>0</v>
      </c>
      <c r="AD65" s="78"/>
    </row>
    <row r="66" spans="1:30" s="21" customFormat="1" outlineLevel="1">
      <c r="A66" s="198"/>
      <c r="B66" s="84"/>
      <c r="C66" s="193"/>
      <c r="D66" s="177"/>
      <c r="E66" s="177"/>
      <c r="F66" s="177"/>
      <c r="G66" s="136"/>
      <c r="H66" s="137"/>
      <c r="I66" s="135"/>
      <c r="J66" s="136"/>
      <c r="K66" s="137"/>
      <c r="L66" s="135"/>
      <c r="M66" s="136"/>
      <c r="N66" s="138">
        <f t="shared" si="39"/>
        <v>0</v>
      </c>
      <c r="O66" s="125"/>
      <c r="P66" s="178">
        <f t="shared" si="40"/>
        <v>0</v>
      </c>
      <c r="Q66" s="138" t="str">
        <f t="shared" si="41"/>
        <v>0</v>
      </c>
      <c r="R66" s="138">
        <f t="shared" si="42"/>
        <v>0</v>
      </c>
      <c r="S66" s="138">
        <f t="shared" si="43"/>
        <v>0</v>
      </c>
      <c r="T66" s="173"/>
      <c r="U66" s="173">
        <f t="shared" si="44"/>
        <v>0</v>
      </c>
      <c r="V66" s="173">
        <f t="shared" si="45"/>
        <v>0</v>
      </c>
      <c r="W66" s="173">
        <f t="shared" si="46"/>
        <v>0</v>
      </c>
      <c r="X66" s="173"/>
      <c r="Y66" s="110">
        <f t="shared" si="47"/>
        <v>0</v>
      </c>
      <c r="Z66" s="55">
        <f t="shared" si="48"/>
        <v>0</v>
      </c>
      <c r="AA66" s="55" t="str">
        <f t="shared" si="49"/>
        <v>12</v>
      </c>
      <c r="AB66" s="43">
        <f t="shared" si="50"/>
        <v>0</v>
      </c>
      <c r="AC66" s="114">
        <f t="shared" si="51"/>
        <v>0</v>
      </c>
      <c r="AD66" s="78"/>
    </row>
    <row r="67" spans="1:30" s="21" customFormat="1" outlineLevel="1">
      <c r="A67" s="198"/>
      <c r="B67" s="84"/>
      <c r="C67" s="193"/>
      <c r="D67" s="177"/>
      <c r="E67" s="177"/>
      <c r="F67" s="177"/>
      <c r="G67" s="136"/>
      <c r="H67" s="137"/>
      <c r="I67" s="135"/>
      <c r="J67" s="136"/>
      <c r="K67" s="137"/>
      <c r="L67" s="135"/>
      <c r="M67" s="136"/>
      <c r="N67" s="138">
        <f t="shared" si="39"/>
        <v>0</v>
      </c>
      <c r="O67" s="125"/>
      <c r="P67" s="178">
        <f t="shared" si="40"/>
        <v>0</v>
      </c>
      <c r="Q67" s="138" t="str">
        <f t="shared" si="41"/>
        <v>0</v>
      </c>
      <c r="R67" s="138">
        <f t="shared" si="42"/>
        <v>0</v>
      </c>
      <c r="S67" s="138">
        <f t="shared" si="43"/>
        <v>0</v>
      </c>
      <c r="T67" s="173"/>
      <c r="U67" s="173">
        <f t="shared" si="44"/>
        <v>0</v>
      </c>
      <c r="V67" s="173">
        <f t="shared" si="45"/>
        <v>0</v>
      </c>
      <c r="W67" s="173">
        <f t="shared" si="46"/>
        <v>0</v>
      </c>
      <c r="X67" s="173"/>
      <c r="Y67" s="110">
        <f t="shared" si="47"/>
        <v>0</v>
      </c>
      <c r="Z67" s="55">
        <f t="shared" si="48"/>
        <v>0</v>
      </c>
      <c r="AA67" s="55" t="str">
        <f t="shared" si="49"/>
        <v>12</v>
      </c>
      <c r="AB67" s="43">
        <f t="shared" si="50"/>
        <v>0</v>
      </c>
      <c r="AC67" s="114">
        <f t="shared" si="51"/>
        <v>0</v>
      </c>
      <c r="AD67" s="78"/>
    </row>
    <row r="68" spans="1:30" s="21" customFormat="1" outlineLevel="1">
      <c r="A68" s="198"/>
      <c r="B68" s="84"/>
      <c r="C68" s="193"/>
      <c r="D68" s="177"/>
      <c r="E68" s="177"/>
      <c r="F68" s="177"/>
      <c r="G68" s="136"/>
      <c r="H68" s="137"/>
      <c r="I68" s="135"/>
      <c r="J68" s="136"/>
      <c r="K68" s="137"/>
      <c r="L68" s="135"/>
      <c r="M68" s="136"/>
      <c r="N68" s="138">
        <f t="shared" si="39"/>
        <v>0</v>
      </c>
      <c r="O68" s="125"/>
      <c r="P68" s="178">
        <f t="shared" si="40"/>
        <v>0</v>
      </c>
      <c r="Q68" s="138" t="str">
        <f t="shared" si="41"/>
        <v>0</v>
      </c>
      <c r="R68" s="138">
        <f t="shared" si="42"/>
        <v>0</v>
      </c>
      <c r="S68" s="138">
        <f t="shared" si="43"/>
        <v>0</v>
      </c>
      <c r="T68" s="173"/>
      <c r="U68" s="173">
        <f t="shared" si="44"/>
        <v>0</v>
      </c>
      <c r="V68" s="173">
        <f t="shared" si="45"/>
        <v>0</v>
      </c>
      <c r="W68" s="173">
        <f t="shared" si="46"/>
        <v>0</v>
      </c>
      <c r="X68" s="173"/>
      <c r="Y68" s="110">
        <f t="shared" si="47"/>
        <v>0</v>
      </c>
      <c r="Z68" s="55">
        <f t="shared" si="48"/>
        <v>0</v>
      </c>
      <c r="AA68" s="55" t="str">
        <f t="shared" si="49"/>
        <v>12</v>
      </c>
      <c r="AB68" s="43">
        <f t="shared" si="50"/>
        <v>0</v>
      </c>
      <c r="AC68" s="114">
        <f t="shared" si="51"/>
        <v>0</v>
      </c>
      <c r="AD68" s="78"/>
    </row>
    <row r="69" spans="1:30" s="21" customFormat="1" outlineLevel="1">
      <c r="A69" s="198"/>
      <c r="B69" s="84"/>
      <c r="C69" s="193"/>
      <c r="D69" s="177"/>
      <c r="E69" s="177"/>
      <c r="F69" s="177"/>
      <c r="G69" s="136"/>
      <c r="H69" s="137"/>
      <c r="I69" s="135"/>
      <c r="J69" s="136"/>
      <c r="K69" s="137"/>
      <c r="L69" s="135"/>
      <c r="M69" s="136"/>
      <c r="N69" s="138">
        <f t="shared" si="39"/>
        <v>0</v>
      </c>
      <c r="O69" s="125"/>
      <c r="P69" s="178">
        <f t="shared" si="40"/>
        <v>0</v>
      </c>
      <c r="Q69" s="138" t="str">
        <f t="shared" si="41"/>
        <v>0</v>
      </c>
      <c r="R69" s="138">
        <f t="shared" si="42"/>
        <v>0</v>
      </c>
      <c r="S69" s="138">
        <f t="shared" si="43"/>
        <v>0</v>
      </c>
      <c r="T69" s="173"/>
      <c r="U69" s="173">
        <f t="shared" si="44"/>
        <v>0</v>
      </c>
      <c r="V69" s="173">
        <f t="shared" si="45"/>
        <v>0</v>
      </c>
      <c r="W69" s="173">
        <f t="shared" si="46"/>
        <v>0</v>
      </c>
      <c r="X69" s="173"/>
      <c r="Y69" s="110">
        <f t="shared" si="47"/>
        <v>0</v>
      </c>
      <c r="Z69" s="55">
        <f t="shared" si="48"/>
        <v>0</v>
      </c>
      <c r="AA69" s="55" t="str">
        <f t="shared" si="49"/>
        <v>12</v>
      </c>
      <c r="AB69" s="43">
        <f t="shared" si="50"/>
        <v>0</v>
      </c>
      <c r="AC69" s="114">
        <f t="shared" si="51"/>
        <v>0</v>
      </c>
      <c r="AD69" s="78"/>
    </row>
    <row r="70" spans="1:30" s="21" customFormat="1" ht="8.25" customHeight="1">
      <c r="A70" s="92"/>
      <c r="B70" s="84"/>
      <c r="C70" s="49"/>
      <c r="D70" s="179"/>
      <c r="E70" s="179"/>
      <c r="F70" s="145"/>
      <c r="G70" s="136"/>
      <c r="H70" s="146"/>
      <c r="I70" s="147"/>
      <c r="J70" s="136"/>
      <c r="K70" s="146"/>
      <c r="L70" s="147"/>
      <c r="M70" s="136"/>
      <c r="N70" s="138"/>
      <c r="O70" s="126"/>
      <c r="P70" s="138"/>
      <c r="Q70" s="138"/>
      <c r="R70" s="138"/>
      <c r="S70" s="138"/>
      <c r="T70" s="173"/>
      <c r="U70" s="173"/>
      <c r="V70" s="173"/>
      <c r="W70" s="173"/>
      <c r="X70" s="173"/>
      <c r="Y70" s="110"/>
      <c r="Z70" s="55"/>
      <c r="AA70" s="55"/>
      <c r="AB70" s="43"/>
      <c r="AC70" s="114"/>
      <c r="AD70" s="78"/>
    </row>
    <row r="71" spans="1:30" s="94" customFormat="1" ht="12.75">
      <c r="A71" s="143" t="s">
        <v>20</v>
      </c>
      <c r="B71" s="93"/>
      <c r="C71" s="53"/>
      <c r="D71" s="180">
        <f>SUM(D61:D70)</f>
        <v>12500000</v>
      </c>
      <c r="E71" s="180">
        <f>SUM(E61:E70)</f>
        <v>3577500</v>
      </c>
      <c r="F71" s="180">
        <f>SUM(F61:F70)</f>
        <v>2850000</v>
      </c>
      <c r="G71" s="154"/>
      <c r="H71" s="154"/>
      <c r="I71" s="180">
        <f>SUM(I61:I70)</f>
        <v>16000000</v>
      </c>
      <c r="J71" s="154"/>
      <c r="K71" s="154"/>
      <c r="L71" s="180">
        <f>SUM(L61:L70)</f>
        <v>-8000000</v>
      </c>
      <c r="M71" s="154"/>
      <c r="N71" s="180">
        <f>SUM(N61:N70)</f>
        <v>28500000</v>
      </c>
      <c r="O71" s="128"/>
      <c r="P71" s="180">
        <f>SUM(P61:P70)</f>
        <v>2025000</v>
      </c>
      <c r="Q71" s="180">
        <f>SUM(Q61:Q70)</f>
        <v>-712500</v>
      </c>
      <c r="R71" s="180">
        <f>SUM(R61:R70)</f>
        <v>1890000</v>
      </c>
      <c r="S71" s="180">
        <f>SUM(S61:S70)</f>
        <v>15610000</v>
      </c>
      <c r="T71" s="174"/>
      <c r="U71" s="180">
        <f>SUM(U61:U70)</f>
        <v>11000000</v>
      </c>
      <c r="V71" s="180">
        <f>SUM(V61:V70)</f>
        <v>3712500</v>
      </c>
      <c r="W71" s="180">
        <f>SUM(W61:W70)</f>
        <v>7287500</v>
      </c>
      <c r="X71" s="174"/>
      <c r="Y71" s="115"/>
      <c r="Z71" s="104"/>
      <c r="AA71" s="104"/>
      <c r="AB71" s="43"/>
      <c r="AC71" s="114"/>
      <c r="AD71" s="105"/>
    </row>
    <row r="72" spans="1:30" s="21" customFormat="1">
      <c r="A72" s="92"/>
      <c r="B72" s="84"/>
      <c r="C72" s="49"/>
      <c r="D72" s="179"/>
      <c r="E72" s="179"/>
      <c r="F72" s="145"/>
      <c r="G72" s="136"/>
      <c r="H72" s="146"/>
      <c r="I72" s="147"/>
      <c r="J72" s="136"/>
      <c r="K72" s="146"/>
      <c r="L72" s="147"/>
      <c r="M72" s="136"/>
      <c r="N72" s="138"/>
      <c r="O72" s="126"/>
      <c r="P72" s="138"/>
      <c r="Q72" s="138"/>
      <c r="R72" s="138"/>
      <c r="S72" s="138"/>
      <c r="T72" s="173"/>
      <c r="U72" s="173"/>
      <c r="V72" s="173"/>
      <c r="W72" s="173"/>
      <c r="X72" s="173"/>
      <c r="Y72" s="110"/>
      <c r="Z72" s="55"/>
      <c r="AA72" s="55"/>
      <c r="AB72" s="43"/>
      <c r="AC72" s="114"/>
      <c r="AD72" s="78"/>
    </row>
    <row r="73" spans="1:30">
      <c r="C73" s="196"/>
      <c r="D73" s="184"/>
      <c r="E73" s="184"/>
      <c r="F73" s="184"/>
      <c r="G73" s="185"/>
      <c r="H73" s="183"/>
      <c r="I73" s="184"/>
      <c r="J73" s="185"/>
      <c r="K73" s="183"/>
      <c r="L73" s="184"/>
      <c r="M73" s="185"/>
      <c r="N73" s="184"/>
      <c r="O73" s="186"/>
      <c r="P73" s="184"/>
      <c r="Q73" s="184"/>
      <c r="R73" s="184"/>
      <c r="S73" s="184"/>
      <c r="T73" s="185"/>
      <c r="U73" s="185"/>
      <c r="V73" s="185"/>
      <c r="W73" s="185"/>
      <c r="X73" s="164"/>
      <c r="Y73" s="140"/>
      <c r="AB73" s="43"/>
      <c r="AC73" s="141"/>
    </row>
    <row r="74" spans="1:30" s="21" customFormat="1">
      <c r="A74" s="42" t="s">
        <v>49</v>
      </c>
      <c r="B74" s="62"/>
      <c r="C74" s="49"/>
      <c r="D74" s="179"/>
      <c r="E74" s="179"/>
      <c r="F74" s="149"/>
      <c r="G74" s="136"/>
      <c r="H74" s="146"/>
      <c r="I74" s="147"/>
      <c r="J74" s="136"/>
      <c r="K74" s="146"/>
      <c r="L74" s="147"/>
      <c r="M74" s="136"/>
      <c r="N74" s="138"/>
      <c r="O74" s="126"/>
      <c r="P74" s="138"/>
      <c r="Q74" s="138"/>
      <c r="R74" s="138"/>
      <c r="S74" s="138"/>
      <c r="T74" s="173"/>
      <c r="U74" s="173"/>
      <c r="V74" s="173"/>
      <c r="W74" s="173"/>
      <c r="X74" s="173"/>
      <c r="Y74" s="110"/>
      <c r="Z74" s="55"/>
      <c r="AA74" s="55"/>
      <c r="AB74" s="43"/>
      <c r="AC74" s="114"/>
      <c r="AD74" s="78"/>
    </row>
    <row r="75" spans="1:30" s="21" customFormat="1">
      <c r="A75" s="42"/>
      <c r="B75" s="62"/>
      <c r="C75" s="49"/>
      <c r="D75" s="179"/>
      <c r="E75" s="179"/>
      <c r="F75" s="149"/>
      <c r="G75" s="136"/>
      <c r="H75" s="146"/>
      <c r="I75" s="147"/>
      <c r="J75" s="136"/>
      <c r="K75" s="146"/>
      <c r="L75" s="147"/>
      <c r="M75" s="136"/>
      <c r="N75" s="138"/>
      <c r="O75" s="126"/>
      <c r="P75" s="138"/>
      <c r="Q75" s="138"/>
      <c r="R75" s="138"/>
      <c r="S75" s="138"/>
      <c r="T75" s="173"/>
      <c r="U75" s="173"/>
      <c r="V75" s="173"/>
      <c r="W75" s="173"/>
      <c r="X75" s="173"/>
      <c r="Y75" s="110"/>
      <c r="Z75" s="55"/>
      <c r="AA75" s="55"/>
      <c r="AB75" s="43"/>
      <c r="AC75" s="114"/>
      <c r="AD75" s="78"/>
    </row>
    <row r="76" spans="1:30" s="21" customFormat="1">
      <c r="A76" s="198" t="s">
        <v>95</v>
      </c>
      <c r="B76" s="84"/>
      <c r="C76" s="193">
        <v>2004</v>
      </c>
      <c r="D76" s="177">
        <v>15000000</v>
      </c>
      <c r="E76" s="177">
        <v>0</v>
      </c>
      <c r="F76" s="177">
        <v>0</v>
      </c>
      <c r="G76" s="136"/>
      <c r="H76" s="137"/>
      <c r="I76" s="135"/>
      <c r="J76" s="136"/>
      <c r="K76" s="137"/>
      <c r="L76" s="135"/>
      <c r="M76" s="136"/>
      <c r="N76" s="138">
        <f>IF(AND(D76&gt;0,I76&gt;0),"villa",D76+I76)</f>
        <v>15000000</v>
      </c>
      <c r="O76" s="125">
        <v>0</v>
      </c>
      <c r="P76" s="178">
        <f>+IF(F76&gt;0,AB76,AC76)</f>
        <v>0</v>
      </c>
      <c r="Q76" s="138" t="str">
        <f>IF(L76&gt;0,"VILLA",IF(L76&lt;0,D76-E76+I76-P76+L76,"0"))</f>
        <v>0</v>
      </c>
      <c r="R76" s="138">
        <f>IF(L76&lt;0,0,E76+P76)</f>
        <v>0</v>
      </c>
      <c r="S76" s="138">
        <f>IF(L76&lt;0,0,N76-R76)</f>
        <v>15000000</v>
      </c>
      <c r="T76" s="173"/>
      <c r="U76" s="173">
        <f>+IF($L76&lt;0,D76+I76,0)</f>
        <v>0</v>
      </c>
      <c r="V76" s="173">
        <f>+IF($L76&lt;0,E76+P76,0)</f>
        <v>0</v>
      </c>
      <c r="W76" s="173">
        <f>+U76-V76</f>
        <v>0</v>
      </c>
      <c r="X76" s="173"/>
      <c r="Y76" s="110">
        <f>IF(I76&gt;0,H76,0)</f>
        <v>0</v>
      </c>
      <c r="Z76" s="55">
        <f>IF(L76&lt;0,K76,0)</f>
        <v>0</v>
      </c>
      <c r="AA76" s="55" t="str">
        <f>IF(AND(Y76=0,Z76=0),MAN,IF(AND(Y76&gt;0,Z76&gt;0),Z76-Y76,IF(Y76&gt;0,MAN-Y76+1,Z76-1)))</f>
        <v>12</v>
      </c>
      <c r="AB76" s="43">
        <f>ROUND(INT(MAX(IF((E76+N76*O76*AA76/12)&gt;(N76-F76),(N76-F76)-E76,(N76-F76)*O76*AA76/12),0)+0.5),0)</f>
        <v>0</v>
      </c>
      <c r="AC76" s="114">
        <f>ROUND(INT(MAX(IF((E76+N76*O76*AA76/12)&gt;(1*N76),1*N76-E76,N76*O76*AA76/12),0)+0.5),0)</f>
        <v>0</v>
      </c>
      <c r="AD76" s="78"/>
    </row>
    <row r="77" spans="1:30" s="21" customFormat="1" outlineLevel="1">
      <c r="A77" s="333" t="s">
        <v>106</v>
      </c>
      <c r="B77" s="84"/>
      <c r="C77" s="193">
        <v>2007</v>
      </c>
      <c r="D77" s="177"/>
      <c r="E77" s="177"/>
      <c r="F77" s="177"/>
      <c r="G77" s="136"/>
      <c r="H77" s="137">
        <v>12</v>
      </c>
      <c r="I77" s="135">
        <v>1000000</v>
      </c>
      <c r="J77" s="136"/>
      <c r="K77" s="137"/>
      <c r="L77" s="135"/>
      <c r="M77" s="136"/>
      <c r="N77" s="138">
        <f>IF(AND(D77&gt;0,I77&gt;0),"villa",D77+I77)</f>
        <v>1000000</v>
      </c>
      <c r="O77" s="125">
        <v>0</v>
      </c>
      <c r="P77" s="178">
        <f>+IF(F77&gt;0,AB77,AC77)</f>
        <v>0</v>
      </c>
      <c r="Q77" s="138" t="str">
        <f>IF(L77&gt;0,"VILLA",IF(L77&lt;0,D77-E77+I77-P77+L77,"0"))</f>
        <v>0</v>
      </c>
      <c r="R77" s="138">
        <f>IF(L77&lt;0,0,E77+P77)</f>
        <v>0</v>
      </c>
      <c r="S77" s="138">
        <f>IF(L77&lt;0,0,N77-R77)</f>
        <v>1000000</v>
      </c>
      <c r="T77" s="173"/>
      <c r="U77" s="173">
        <f>+IF($L77&lt;0,D77+I77,0)</f>
        <v>0</v>
      </c>
      <c r="V77" s="173">
        <f>+IF($L77&lt;0,E77+P77,0)</f>
        <v>0</v>
      </c>
      <c r="W77" s="173">
        <f>+U77-V77</f>
        <v>0</v>
      </c>
      <c r="X77" s="173"/>
      <c r="Y77" s="110">
        <f>IF(I77&gt;0,H77,0)</f>
        <v>12</v>
      </c>
      <c r="Z77" s="55">
        <f>IF(L77&lt;0,K77,0)</f>
        <v>0</v>
      </c>
      <c r="AA77" s="55">
        <f>IF(AND(Y77=0,Z77=0),MAN,IF(AND(Y77&gt;0,Z77&gt;0),Z77-Y77,IF(Y77&gt;0,MAN-Y77+1,Z77-1)))</f>
        <v>1</v>
      </c>
      <c r="AB77" s="43">
        <f>ROUND(INT(MAX(IF((E77+N77*O77*AA77/12)&gt;(N77-F77),(N77-F77)-E77,(N77-F77)*O77*AA77/12),0)+0.5),0)</f>
        <v>0</v>
      </c>
      <c r="AC77" s="114">
        <f>ROUND(INT(MAX(IF((E77+N77*O77*AA77/12)&gt;(1*N77),1*N77-E77,N77*O77*AA77/12),0)+0.5),0)</f>
        <v>0</v>
      </c>
      <c r="AD77" s="78"/>
    </row>
    <row r="78" spans="1:30" s="21" customFormat="1" outlineLevel="1">
      <c r="A78" s="198"/>
      <c r="B78" s="84"/>
      <c r="C78" s="193"/>
      <c r="D78" s="177"/>
      <c r="E78" s="177"/>
      <c r="F78" s="177"/>
      <c r="G78" s="136"/>
      <c r="H78" s="137"/>
      <c r="I78" s="135"/>
      <c r="J78" s="136"/>
      <c r="K78" s="137"/>
      <c r="L78" s="135"/>
      <c r="M78" s="136"/>
      <c r="N78" s="138">
        <f>IF(AND(D78&gt;0,I78&gt;0),"villa",D78+I78)</f>
        <v>0</v>
      </c>
      <c r="O78" s="125"/>
      <c r="P78" s="178">
        <f>+IF(F78&gt;0,AB78,AC78)</f>
        <v>0</v>
      </c>
      <c r="Q78" s="138" t="str">
        <f>IF(L78&gt;0,"VILLA",IF(L78&lt;0,D78-E78+I78-P78+L78,"0"))</f>
        <v>0</v>
      </c>
      <c r="R78" s="138">
        <f>IF(L78&lt;0,0,E78+P78)</f>
        <v>0</v>
      </c>
      <c r="S78" s="138">
        <f>IF(L78&lt;0,0,N78-R78)</f>
        <v>0</v>
      </c>
      <c r="T78" s="173"/>
      <c r="U78" s="173">
        <f>+IF($L78&lt;0,D78+I78,0)</f>
        <v>0</v>
      </c>
      <c r="V78" s="173">
        <f>+IF($L78&lt;0,E78+P78,0)</f>
        <v>0</v>
      </c>
      <c r="W78" s="173">
        <f>+U78-V78</f>
        <v>0</v>
      </c>
      <c r="X78" s="173"/>
      <c r="Y78" s="110">
        <f>IF(I78&gt;0,H78,0)</f>
        <v>0</v>
      </c>
      <c r="Z78" s="55">
        <f>IF(L78&lt;0,K78,0)</f>
        <v>0</v>
      </c>
      <c r="AA78" s="55" t="str">
        <f>IF(AND(Y78=0,Z78=0),MAN,IF(AND(Y78&gt;0,Z78&gt;0),Z78-Y78,IF(Y78&gt;0,MAN-Y78+1,Z78-1)))</f>
        <v>12</v>
      </c>
      <c r="AB78" s="43">
        <f>ROUND(INT(MAX(IF((E78+N78*O78*AA78/12)&gt;(N78-F78),(N78-F78)-E78,(N78-F78)*O78*AA78/12),0)+0.5),0)</f>
        <v>0</v>
      </c>
      <c r="AC78" s="114">
        <f>ROUND(INT(MAX(IF((E78+N78*O78*AA78/12)&gt;(1*N78),1*N78-E78,N78*O78*AA78/12),0)+0.5),0)</f>
        <v>0</v>
      </c>
      <c r="AD78" s="78"/>
    </row>
    <row r="79" spans="1:30" s="21" customFormat="1" outlineLevel="1">
      <c r="A79" s="198"/>
      <c r="B79" s="84"/>
      <c r="C79" s="193"/>
      <c r="D79" s="177"/>
      <c r="E79" s="177"/>
      <c r="F79" s="177"/>
      <c r="G79" s="136"/>
      <c r="H79" s="137"/>
      <c r="I79" s="135"/>
      <c r="J79" s="136"/>
      <c r="K79" s="137"/>
      <c r="L79" s="135"/>
      <c r="M79" s="136"/>
      <c r="N79" s="138">
        <f>IF(AND(D79&gt;0,I79&gt;0),"villa",D79+I79)</f>
        <v>0</v>
      </c>
      <c r="O79" s="125"/>
      <c r="P79" s="178">
        <f>+IF(F79&gt;0,AB79,AC79)</f>
        <v>0</v>
      </c>
      <c r="Q79" s="138" t="str">
        <f>IF(L79&gt;0,"VILLA",IF(L79&lt;0,D79-E79+I79-P79+L79,"0"))</f>
        <v>0</v>
      </c>
      <c r="R79" s="138">
        <f>IF(L79&lt;0,0,E79+P79)</f>
        <v>0</v>
      </c>
      <c r="S79" s="138">
        <f>IF(L79&lt;0,0,N79-R79)</f>
        <v>0</v>
      </c>
      <c r="T79" s="173"/>
      <c r="U79" s="173">
        <f>+IF($L79&lt;0,D79+I79,0)</f>
        <v>0</v>
      </c>
      <c r="V79" s="173">
        <f>+IF($L79&lt;0,E79+P79,0)</f>
        <v>0</v>
      </c>
      <c r="W79" s="173">
        <f>+U79-V79</f>
        <v>0</v>
      </c>
      <c r="X79" s="173"/>
      <c r="Y79" s="110">
        <f>IF(I79&gt;0,H79,0)</f>
        <v>0</v>
      </c>
      <c r="Z79" s="55">
        <f>IF(L79&lt;0,K79,0)</f>
        <v>0</v>
      </c>
      <c r="AA79" s="55" t="str">
        <f>IF(AND(Y79=0,Z79=0),MAN,IF(AND(Y79&gt;0,Z79&gt;0),Z79-Y79,IF(Y79&gt;0,MAN-Y79+1,Z79-1)))</f>
        <v>12</v>
      </c>
      <c r="AB79" s="43">
        <f>ROUND(INT(MAX(IF((E79+N79*O79*AA79/12)&gt;(N79-F79),(N79-F79)-E79,(N79-F79)*O79*AA79/12),0)+0.5),0)</f>
        <v>0</v>
      </c>
      <c r="AC79" s="114">
        <f>ROUND(INT(MAX(IF((E79+N79*O79*AA79/12)&gt;(1*N79),1*N79-E79,N79*O79*AA79/12),0)+0.5),0)</f>
        <v>0</v>
      </c>
      <c r="AD79" s="78"/>
    </row>
    <row r="80" spans="1:30" s="21" customFormat="1" ht="7.5" customHeight="1">
      <c r="A80" s="48"/>
      <c r="B80" s="49"/>
      <c r="C80" s="49"/>
      <c r="D80" s="147"/>
      <c r="E80" s="147"/>
      <c r="F80" s="152"/>
      <c r="G80" s="136"/>
      <c r="H80" s="146"/>
      <c r="I80" s="147"/>
      <c r="J80" s="136"/>
      <c r="K80" s="146"/>
      <c r="L80" s="147"/>
      <c r="M80" s="136"/>
      <c r="N80" s="138"/>
      <c r="O80" s="126"/>
      <c r="P80" s="175"/>
      <c r="Q80" s="138"/>
      <c r="R80" s="138"/>
      <c r="S80" s="138"/>
      <c r="T80" s="173"/>
      <c r="U80" s="173"/>
      <c r="V80" s="173"/>
      <c r="W80" s="173"/>
      <c r="X80" s="173"/>
      <c r="Y80" s="110"/>
      <c r="Z80" s="55"/>
      <c r="AA80" s="55"/>
      <c r="AB80" s="43"/>
      <c r="AC80" s="114"/>
      <c r="AD80" s="78"/>
    </row>
    <row r="81" spans="1:30" s="86" customFormat="1" ht="12.75">
      <c r="A81" s="143" t="s">
        <v>22</v>
      </c>
      <c r="B81" s="95"/>
      <c r="C81" s="95"/>
      <c r="D81" s="165">
        <f>SUM(D76:D80)</f>
        <v>15000000</v>
      </c>
      <c r="E81" s="165">
        <f>SUM(E76:E80)</f>
        <v>0</v>
      </c>
      <c r="F81" s="165">
        <f>SUM(F76:F80)</f>
        <v>0</v>
      </c>
      <c r="G81" s="154"/>
      <c r="H81" s="154"/>
      <c r="I81" s="165">
        <f>SUM(I76:I80)</f>
        <v>1000000</v>
      </c>
      <c r="J81" s="154"/>
      <c r="K81" s="154"/>
      <c r="L81" s="165">
        <f>SUM(L76:L80)</f>
        <v>0</v>
      </c>
      <c r="M81" s="154"/>
      <c r="N81" s="165">
        <f>SUM(N76:N80)</f>
        <v>16000000</v>
      </c>
      <c r="O81" s="128"/>
      <c r="P81" s="165">
        <f>SUM(P76:P80)</f>
        <v>0</v>
      </c>
      <c r="Q81" s="165">
        <f>SUM(Q76:Q80)</f>
        <v>0</v>
      </c>
      <c r="R81" s="165">
        <f>SUM(R76:R80)</f>
        <v>0</v>
      </c>
      <c r="S81" s="165">
        <f>SUM(S76:S80)</f>
        <v>16000000</v>
      </c>
      <c r="T81" s="176"/>
      <c r="U81" s="165">
        <f>SUM(U76:U80)</f>
        <v>0</v>
      </c>
      <c r="V81" s="165">
        <f>SUM(V76:V80)</f>
        <v>0</v>
      </c>
      <c r="W81" s="165">
        <f>SUM(W76:W80)</f>
        <v>0</v>
      </c>
      <c r="X81" s="176"/>
      <c r="Y81" s="116"/>
      <c r="Z81" s="51"/>
      <c r="AA81" s="51"/>
      <c r="AB81" s="43"/>
      <c r="AC81" s="114"/>
      <c r="AD81" s="96"/>
    </row>
    <row r="82" spans="1:30" s="21" customFormat="1" hidden="1" outlineLevel="1">
      <c r="B82" s="91"/>
      <c r="C82" s="197"/>
      <c r="D82" s="178"/>
      <c r="E82" s="178"/>
      <c r="F82" s="178"/>
      <c r="G82" s="182"/>
      <c r="H82" s="187"/>
      <c r="I82" s="178"/>
      <c r="J82" s="182"/>
      <c r="K82" s="187"/>
      <c r="L82" s="178"/>
      <c r="M82" s="182"/>
      <c r="N82" s="178"/>
      <c r="O82" s="126"/>
      <c r="P82" s="178"/>
      <c r="Q82" s="178"/>
      <c r="R82" s="178"/>
      <c r="S82" s="178"/>
      <c r="T82" s="182"/>
      <c r="U82" s="182"/>
      <c r="V82" s="182"/>
      <c r="W82" s="182"/>
      <c r="X82" s="166"/>
      <c r="Y82" s="117"/>
      <c r="Z82" s="4"/>
      <c r="AA82" s="4"/>
      <c r="AB82" s="43"/>
      <c r="AC82" s="114"/>
      <c r="AD82" s="78"/>
    </row>
    <row r="83" spans="1:30" s="21" customFormat="1" hidden="1" outlineLevel="1">
      <c r="A83" s="42" t="s">
        <v>21</v>
      </c>
      <c r="B83" s="62"/>
      <c r="C83" s="197"/>
      <c r="D83" s="178"/>
      <c r="E83" s="178"/>
      <c r="F83" s="178"/>
      <c r="G83" s="182"/>
      <c r="H83" s="187"/>
      <c r="I83" s="178"/>
      <c r="J83" s="182"/>
      <c r="K83" s="187"/>
      <c r="L83" s="178"/>
      <c r="M83" s="182"/>
      <c r="N83" s="178"/>
      <c r="O83" s="126"/>
      <c r="P83" s="178"/>
      <c r="Q83" s="178"/>
      <c r="R83" s="178"/>
      <c r="S83" s="178"/>
      <c r="T83" s="182"/>
      <c r="U83" s="182"/>
      <c r="V83" s="182"/>
      <c r="W83" s="182"/>
      <c r="X83" s="166"/>
      <c r="Y83" s="117"/>
      <c r="Z83" s="4"/>
      <c r="AA83" s="4"/>
      <c r="AB83" s="43"/>
      <c r="AC83" s="114"/>
      <c r="AD83" s="78"/>
    </row>
    <row r="84" spans="1:30" s="21" customFormat="1" hidden="1" outlineLevel="1">
      <c r="A84" s="42"/>
      <c r="B84" s="62"/>
      <c r="C84" s="197"/>
      <c r="D84" s="178"/>
      <c r="E84" s="178"/>
      <c r="F84" s="178"/>
      <c r="G84" s="182"/>
      <c r="H84" s="187"/>
      <c r="I84" s="178"/>
      <c r="J84" s="182"/>
      <c r="K84" s="187"/>
      <c r="L84" s="178"/>
      <c r="M84" s="182"/>
      <c r="N84" s="178"/>
      <c r="O84" s="126"/>
      <c r="P84" s="178"/>
      <c r="Q84" s="178"/>
      <c r="R84" s="178"/>
      <c r="S84" s="178"/>
      <c r="T84" s="182"/>
      <c r="U84" s="182"/>
      <c r="V84" s="182"/>
      <c r="W84" s="182"/>
      <c r="X84" s="166"/>
      <c r="Y84" s="117"/>
      <c r="Z84" s="4"/>
      <c r="AA84" s="4"/>
      <c r="AB84" s="43"/>
      <c r="AC84" s="114"/>
      <c r="AD84" s="78"/>
    </row>
    <row r="85" spans="1:30" s="21" customFormat="1" hidden="1" outlineLevel="1">
      <c r="A85" s="198"/>
      <c r="B85" s="84"/>
      <c r="C85" s="193"/>
      <c r="D85" s="177"/>
      <c r="E85" s="177"/>
      <c r="F85" s="177"/>
      <c r="G85" s="136"/>
      <c r="H85" s="137"/>
      <c r="I85" s="135"/>
      <c r="J85" s="136"/>
      <c r="K85" s="137"/>
      <c r="L85" s="135"/>
      <c r="M85" s="136"/>
      <c r="N85" s="138">
        <f t="shared" ref="N85:N93" si="52">IF(AND(D85&gt;0,I85&gt;0),"villa",D85+I85)</f>
        <v>0</v>
      </c>
      <c r="O85" s="125"/>
      <c r="P85" s="178">
        <f t="shared" ref="P85:P93" si="53">+IF(F85&gt;0,AB85,AC85)</f>
        <v>0</v>
      </c>
      <c r="Q85" s="138" t="str">
        <f t="shared" ref="Q85:Q93" si="54">IF(L85&gt;0,"VILLA",IF(L85&lt;0,D85-E85+I85-P85+L85,"0"))</f>
        <v>0</v>
      </c>
      <c r="R85" s="138">
        <f t="shared" ref="R85:R93" si="55">IF(L85&lt;0,0,E85+P85)</f>
        <v>0</v>
      </c>
      <c r="S85" s="138">
        <f t="shared" ref="S85:S93" si="56">IF(L85&lt;0,0,N85-R85)</f>
        <v>0</v>
      </c>
      <c r="T85" s="173"/>
      <c r="U85" s="173">
        <f t="shared" ref="U85:U93" si="57">+IF($L85&lt;0,D85+I85,0)</f>
        <v>0</v>
      </c>
      <c r="V85" s="173">
        <f t="shared" ref="V85:V93" si="58">+IF($L85&lt;0,E85+P85,0)</f>
        <v>0</v>
      </c>
      <c r="W85" s="173">
        <f t="shared" ref="W85:W93" si="59">+U85-V85</f>
        <v>0</v>
      </c>
      <c r="X85" s="173"/>
      <c r="Y85" s="110">
        <f t="shared" ref="Y85:Y93" si="60">IF(I85&gt;0,H85,0)</f>
        <v>0</v>
      </c>
      <c r="Z85" s="55">
        <f t="shared" ref="Z85:Z93" si="61">IF(L85&lt;0,K85,0)</f>
        <v>0</v>
      </c>
      <c r="AA85" s="55" t="str">
        <f t="shared" ref="AA85:AA93" si="62">IF(AND(Y85=0,Z85=0),MAN,IF(AND(Y85&gt;0,Z85&gt;0),Z85-Y85,IF(Y85&gt;0,MAN-Y85+1,Z85-1)))</f>
        <v>12</v>
      </c>
      <c r="AB85" s="43">
        <f t="shared" ref="AB85:AB93" si="63">ROUND(INT(MAX(IF((E85+N85*O85*AA85/12)&gt;(N85-F85),(N85-F85)-E85,(N85-F85)*O85*AA85/12),0)+0.5),0)</f>
        <v>0</v>
      </c>
      <c r="AC85" s="114">
        <f t="shared" ref="AC85:AC93" si="64">ROUND(INT(MAX(IF((E85+N85*O85*AA85/12)&gt;(1*N85),1*N85-E85,N85*O85*AA85/12),0)+0.5),0)</f>
        <v>0</v>
      </c>
      <c r="AD85" s="78"/>
    </row>
    <row r="86" spans="1:30" s="21" customFormat="1" hidden="1" outlineLevel="1">
      <c r="A86" s="198"/>
      <c r="B86" s="84"/>
      <c r="C86" s="193"/>
      <c r="D86" s="177"/>
      <c r="E86" s="177"/>
      <c r="F86" s="177"/>
      <c r="G86" s="136"/>
      <c r="H86" s="137"/>
      <c r="I86" s="135"/>
      <c r="J86" s="136"/>
      <c r="K86" s="137"/>
      <c r="L86" s="135"/>
      <c r="M86" s="136"/>
      <c r="N86" s="138">
        <f t="shared" si="52"/>
        <v>0</v>
      </c>
      <c r="O86" s="125"/>
      <c r="P86" s="178">
        <f t="shared" si="53"/>
        <v>0</v>
      </c>
      <c r="Q86" s="138" t="str">
        <f t="shared" si="54"/>
        <v>0</v>
      </c>
      <c r="R86" s="138">
        <f t="shared" si="55"/>
        <v>0</v>
      </c>
      <c r="S86" s="138">
        <f t="shared" si="56"/>
        <v>0</v>
      </c>
      <c r="T86" s="173"/>
      <c r="U86" s="173">
        <f t="shared" si="57"/>
        <v>0</v>
      </c>
      <c r="V86" s="173">
        <f t="shared" si="58"/>
        <v>0</v>
      </c>
      <c r="W86" s="173">
        <f t="shared" si="59"/>
        <v>0</v>
      </c>
      <c r="X86" s="173"/>
      <c r="Y86" s="110">
        <f t="shared" si="60"/>
        <v>0</v>
      </c>
      <c r="Z86" s="55">
        <f t="shared" si="61"/>
        <v>0</v>
      </c>
      <c r="AA86" s="55" t="str">
        <f t="shared" si="62"/>
        <v>12</v>
      </c>
      <c r="AB86" s="43">
        <f t="shared" si="63"/>
        <v>0</v>
      </c>
      <c r="AC86" s="114">
        <f t="shared" si="64"/>
        <v>0</v>
      </c>
      <c r="AD86" s="78"/>
    </row>
    <row r="87" spans="1:30" s="21" customFormat="1" hidden="1" outlineLevel="1">
      <c r="A87" s="198"/>
      <c r="B87" s="84"/>
      <c r="C87" s="193"/>
      <c r="D87" s="177"/>
      <c r="E87" s="177"/>
      <c r="F87" s="177"/>
      <c r="G87" s="136"/>
      <c r="H87" s="137"/>
      <c r="I87" s="135"/>
      <c r="J87" s="136"/>
      <c r="K87" s="137"/>
      <c r="L87" s="135"/>
      <c r="M87" s="136"/>
      <c r="N87" s="138">
        <f t="shared" si="52"/>
        <v>0</v>
      </c>
      <c r="O87" s="125"/>
      <c r="P87" s="178">
        <f t="shared" si="53"/>
        <v>0</v>
      </c>
      <c r="Q87" s="138" t="str">
        <f t="shared" si="54"/>
        <v>0</v>
      </c>
      <c r="R87" s="138">
        <f t="shared" si="55"/>
        <v>0</v>
      </c>
      <c r="S87" s="138">
        <f t="shared" si="56"/>
        <v>0</v>
      </c>
      <c r="T87" s="173"/>
      <c r="U87" s="173">
        <f t="shared" si="57"/>
        <v>0</v>
      </c>
      <c r="V87" s="173">
        <f t="shared" si="58"/>
        <v>0</v>
      </c>
      <c r="W87" s="173">
        <f t="shared" si="59"/>
        <v>0</v>
      </c>
      <c r="X87" s="173"/>
      <c r="Y87" s="110">
        <f t="shared" si="60"/>
        <v>0</v>
      </c>
      <c r="Z87" s="55">
        <f t="shared" si="61"/>
        <v>0</v>
      </c>
      <c r="AA87" s="55" t="str">
        <f t="shared" si="62"/>
        <v>12</v>
      </c>
      <c r="AB87" s="43">
        <f t="shared" si="63"/>
        <v>0</v>
      </c>
      <c r="AC87" s="114">
        <f t="shared" si="64"/>
        <v>0</v>
      </c>
      <c r="AD87" s="78"/>
    </row>
    <row r="88" spans="1:30" s="21" customFormat="1" hidden="1" outlineLevel="1">
      <c r="A88" s="198"/>
      <c r="B88" s="84"/>
      <c r="C88" s="193"/>
      <c r="D88" s="177"/>
      <c r="E88" s="177"/>
      <c r="F88" s="177"/>
      <c r="G88" s="136"/>
      <c r="H88" s="137"/>
      <c r="I88" s="135"/>
      <c r="J88" s="136"/>
      <c r="K88" s="137"/>
      <c r="L88" s="135"/>
      <c r="M88" s="136"/>
      <c r="N88" s="138">
        <f t="shared" si="52"/>
        <v>0</v>
      </c>
      <c r="O88" s="125"/>
      <c r="P88" s="178">
        <f t="shared" si="53"/>
        <v>0</v>
      </c>
      <c r="Q88" s="138" t="str">
        <f t="shared" si="54"/>
        <v>0</v>
      </c>
      <c r="R88" s="138">
        <f t="shared" si="55"/>
        <v>0</v>
      </c>
      <c r="S88" s="138">
        <f t="shared" si="56"/>
        <v>0</v>
      </c>
      <c r="T88" s="173"/>
      <c r="U88" s="173">
        <f t="shared" si="57"/>
        <v>0</v>
      </c>
      <c r="V88" s="173">
        <f t="shared" si="58"/>
        <v>0</v>
      </c>
      <c r="W88" s="173">
        <f t="shared" si="59"/>
        <v>0</v>
      </c>
      <c r="X88" s="173"/>
      <c r="Y88" s="110">
        <f t="shared" si="60"/>
        <v>0</v>
      </c>
      <c r="Z88" s="55">
        <f t="shared" si="61"/>
        <v>0</v>
      </c>
      <c r="AA88" s="55" t="str">
        <f t="shared" si="62"/>
        <v>12</v>
      </c>
      <c r="AB88" s="43">
        <f t="shared" si="63"/>
        <v>0</v>
      </c>
      <c r="AC88" s="114">
        <f t="shared" si="64"/>
        <v>0</v>
      </c>
      <c r="AD88" s="78"/>
    </row>
    <row r="89" spans="1:30" s="21" customFormat="1" hidden="1" outlineLevel="1">
      <c r="A89" s="198"/>
      <c r="B89" s="84"/>
      <c r="C89" s="193"/>
      <c r="D89" s="177"/>
      <c r="E89" s="177"/>
      <c r="F89" s="177"/>
      <c r="G89" s="136"/>
      <c r="H89" s="137"/>
      <c r="I89" s="135"/>
      <c r="J89" s="136"/>
      <c r="K89" s="137"/>
      <c r="L89" s="135"/>
      <c r="M89" s="136"/>
      <c r="N89" s="138">
        <f t="shared" si="52"/>
        <v>0</v>
      </c>
      <c r="O89" s="125"/>
      <c r="P89" s="178">
        <f t="shared" si="53"/>
        <v>0</v>
      </c>
      <c r="Q89" s="138" t="str">
        <f t="shared" si="54"/>
        <v>0</v>
      </c>
      <c r="R89" s="138">
        <f t="shared" si="55"/>
        <v>0</v>
      </c>
      <c r="S89" s="138">
        <f t="shared" si="56"/>
        <v>0</v>
      </c>
      <c r="T89" s="173"/>
      <c r="U89" s="173">
        <f t="shared" si="57"/>
        <v>0</v>
      </c>
      <c r="V89" s="173">
        <f t="shared" si="58"/>
        <v>0</v>
      </c>
      <c r="W89" s="173">
        <f t="shared" si="59"/>
        <v>0</v>
      </c>
      <c r="X89" s="173"/>
      <c r="Y89" s="110">
        <f t="shared" si="60"/>
        <v>0</v>
      </c>
      <c r="Z89" s="55">
        <f t="shared" si="61"/>
        <v>0</v>
      </c>
      <c r="AA89" s="55" t="str">
        <f t="shared" si="62"/>
        <v>12</v>
      </c>
      <c r="AB89" s="43">
        <f t="shared" si="63"/>
        <v>0</v>
      </c>
      <c r="AC89" s="114">
        <f t="shared" si="64"/>
        <v>0</v>
      </c>
      <c r="AD89" s="78"/>
    </row>
    <row r="90" spans="1:30" s="21" customFormat="1" hidden="1" outlineLevel="1">
      <c r="A90" s="198"/>
      <c r="B90" s="84"/>
      <c r="C90" s="193"/>
      <c r="D90" s="177"/>
      <c r="E90" s="177"/>
      <c r="F90" s="177"/>
      <c r="G90" s="136"/>
      <c r="H90" s="137"/>
      <c r="I90" s="135"/>
      <c r="J90" s="136"/>
      <c r="K90" s="137"/>
      <c r="L90" s="135"/>
      <c r="M90" s="136"/>
      <c r="N90" s="138">
        <f t="shared" si="52"/>
        <v>0</v>
      </c>
      <c r="O90" s="125"/>
      <c r="P90" s="178">
        <f t="shared" si="53"/>
        <v>0</v>
      </c>
      <c r="Q90" s="138" t="str">
        <f t="shared" si="54"/>
        <v>0</v>
      </c>
      <c r="R90" s="138">
        <f t="shared" si="55"/>
        <v>0</v>
      </c>
      <c r="S90" s="138">
        <f t="shared" si="56"/>
        <v>0</v>
      </c>
      <c r="T90" s="173"/>
      <c r="U90" s="173">
        <f t="shared" si="57"/>
        <v>0</v>
      </c>
      <c r="V90" s="173">
        <f t="shared" si="58"/>
        <v>0</v>
      </c>
      <c r="W90" s="173">
        <f t="shared" si="59"/>
        <v>0</v>
      </c>
      <c r="X90" s="173"/>
      <c r="Y90" s="110">
        <f t="shared" si="60"/>
        <v>0</v>
      </c>
      <c r="Z90" s="55">
        <f t="shared" si="61"/>
        <v>0</v>
      </c>
      <c r="AA90" s="55" t="str">
        <f t="shared" si="62"/>
        <v>12</v>
      </c>
      <c r="AB90" s="43">
        <f t="shared" si="63"/>
        <v>0</v>
      </c>
      <c r="AC90" s="114">
        <f t="shared" si="64"/>
        <v>0</v>
      </c>
      <c r="AD90" s="78"/>
    </row>
    <row r="91" spans="1:30" s="21" customFormat="1" hidden="1" outlineLevel="1">
      <c r="A91" s="198"/>
      <c r="B91" s="84"/>
      <c r="C91" s="193"/>
      <c r="D91" s="177"/>
      <c r="E91" s="177"/>
      <c r="F91" s="177"/>
      <c r="G91" s="136"/>
      <c r="H91" s="137"/>
      <c r="I91" s="135"/>
      <c r="J91" s="136"/>
      <c r="K91" s="137"/>
      <c r="L91" s="135"/>
      <c r="M91" s="136"/>
      <c r="N91" s="138">
        <f t="shared" si="52"/>
        <v>0</v>
      </c>
      <c r="O91" s="125"/>
      <c r="P91" s="178">
        <f t="shared" si="53"/>
        <v>0</v>
      </c>
      <c r="Q91" s="138" t="str">
        <f t="shared" si="54"/>
        <v>0</v>
      </c>
      <c r="R91" s="138">
        <f t="shared" si="55"/>
        <v>0</v>
      </c>
      <c r="S91" s="138">
        <f t="shared" si="56"/>
        <v>0</v>
      </c>
      <c r="T91" s="173"/>
      <c r="U91" s="173">
        <f t="shared" si="57"/>
        <v>0</v>
      </c>
      <c r="V91" s="173">
        <f t="shared" si="58"/>
        <v>0</v>
      </c>
      <c r="W91" s="173">
        <f t="shared" si="59"/>
        <v>0</v>
      </c>
      <c r="X91" s="173"/>
      <c r="Y91" s="110">
        <f t="shared" si="60"/>
        <v>0</v>
      </c>
      <c r="Z91" s="55">
        <f t="shared" si="61"/>
        <v>0</v>
      </c>
      <c r="AA91" s="55" t="str">
        <f t="shared" si="62"/>
        <v>12</v>
      </c>
      <c r="AB91" s="43">
        <f t="shared" si="63"/>
        <v>0</v>
      </c>
      <c r="AC91" s="114">
        <f t="shared" si="64"/>
        <v>0</v>
      </c>
      <c r="AD91" s="78"/>
    </row>
    <row r="92" spans="1:30" s="21" customFormat="1" hidden="1" outlineLevel="1">
      <c r="A92" s="198"/>
      <c r="B92" s="84"/>
      <c r="C92" s="193"/>
      <c r="D92" s="177"/>
      <c r="E92" s="177"/>
      <c r="F92" s="177"/>
      <c r="G92" s="136"/>
      <c r="H92" s="137"/>
      <c r="I92" s="135"/>
      <c r="J92" s="136"/>
      <c r="K92" s="137"/>
      <c r="L92" s="135"/>
      <c r="M92" s="136"/>
      <c r="N92" s="138">
        <f t="shared" si="52"/>
        <v>0</v>
      </c>
      <c r="O92" s="125"/>
      <c r="P92" s="178">
        <f t="shared" si="53"/>
        <v>0</v>
      </c>
      <c r="Q92" s="138" t="str">
        <f t="shared" si="54"/>
        <v>0</v>
      </c>
      <c r="R92" s="138">
        <f t="shared" si="55"/>
        <v>0</v>
      </c>
      <c r="S92" s="138">
        <f t="shared" si="56"/>
        <v>0</v>
      </c>
      <c r="T92" s="173"/>
      <c r="U92" s="173">
        <f t="shared" si="57"/>
        <v>0</v>
      </c>
      <c r="V92" s="173">
        <f t="shared" si="58"/>
        <v>0</v>
      </c>
      <c r="W92" s="173">
        <f t="shared" si="59"/>
        <v>0</v>
      </c>
      <c r="X92" s="173"/>
      <c r="Y92" s="110">
        <f t="shared" si="60"/>
        <v>0</v>
      </c>
      <c r="Z92" s="55">
        <f t="shared" si="61"/>
        <v>0</v>
      </c>
      <c r="AA92" s="55" t="str">
        <f t="shared" si="62"/>
        <v>12</v>
      </c>
      <c r="AB92" s="43">
        <f t="shared" si="63"/>
        <v>0</v>
      </c>
      <c r="AC92" s="114">
        <f t="shared" si="64"/>
        <v>0</v>
      </c>
      <c r="AD92" s="78"/>
    </row>
    <row r="93" spans="1:30" s="21" customFormat="1" hidden="1" outlineLevel="1">
      <c r="A93" s="198"/>
      <c r="B93" s="84"/>
      <c r="C93" s="193"/>
      <c r="D93" s="177"/>
      <c r="E93" s="177"/>
      <c r="F93" s="177"/>
      <c r="G93" s="136"/>
      <c r="H93" s="137"/>
      <c r="I93" s="135"/>
      <c r="J93" s="136"/>
      <c r="K93" s="137"/>
      <c r="L93" s="135"/>
      <c r="M93" s="136"/>
      <c r="N93" s="138">
        <f t="shared" si="52"/>
        <v>0</v>
      </c>
      <c r="O93" s="125"/>
      <c r="P93" s="178">
        <f t="shared" si="53"/>
        <v>0</v>
      </c>
      <c r="Q93" s="138" t="str">
        <f t="shared" si="54"/>
        <v>0</v>
      </c>
      <c r="R93" s="138">
        <f t="shared" si="55"/>
        <v>0</v>
      </c>
      <c r="S93" s="138">
        <f t="shared" si="56"/>
        <v>0</v>
      </c>
      <c r="T93" s="173"/>
      <c r="U93" s="173">
        <f t="shared" si="57"/>
        <v>0</v>
      </c>
      <c r="V93" s="173">
        <f t="shared" si="58"/>
        <v>0</v>
      </c>
      <c r="W93" s="173">
        <f t="shared" si="59"/>
        <v>0</v>
      </c>
      <c r="X93" s="173"/>
      <c r="Y93" s="110">
        <f t="shared" si="60"/>
        <v>0</v>
      </c>
      <c r="Z93" s="55">
        <f t="shared" si="61"/>
        <v>0</v>
      </c>
      <c r="AA93" s="55" t="str">
        <f t="shared" si="62"/>
        <v>12</v>
      </c>
      <c r="AB93" s="43">
        <f t="shared" si="63"/>
        <v>0</v>
      </c>
      <c r="AC93" s="114">
        <f t="shared" si="64"/>
        <v>0</v>
      </c>
      <c r="AD93" s="78"/>
    </row>
    <row r="94" spans="1:30" s="21" customFormat="1" ht="6.75" hidden="1" customHeight="1" outlineLevel="1">
      <c r="A94" s="57"/>
      <c r="B94" s="63"/>
      <c r="C94" s="63"/>
      <c r="D94" s="188"/>
      <c r="E94" s="188"/>
      <c r="F94" s="168"/>
      <c r="G94" s="169"/>
      <c r="H94" s="167"/>
      <c r="I94" s="170"/>
      <c r="J94" s="169"/>
      <c r="K94" s="167"/>
      <c r="L94" s="170"/>
      <c r="M94" s="169"/>
      <c r="N94" s="138"/>
      <c r="O94" s="126"/>
      <c r="P94" s="138"/>
      <c r="Q94" s="138"/>
      <c r="R94" s="138"/>
      <c r="S94" s="138"/>
      <c r="T94" s="173"/>
      <c r="U94" s="173"/>
      <c r="V94" s="173"/>
      <c r="W94" s="173"/>
      <c r="X94" s="173"/>
      <c r="Y94" s="110"/>
      <c r="Z94" s="55"/>
      <c r="AA94" s="55"/>
      <c r="AB94" s="43"/>
      <c r="AC94" s="114"/>
      <c r="AD94" s="78"/>
    </row>
    <row r="95" spans="1:30" s="21" customFormat="1" ht="11.25" hidden="1" customHeight="1" outlineLevel="1" thickBot="1">
      <c r="A95" s="143" t="s">
        <v>22</v>
      </c>
      <c r="B95" s="63"/>
      <c r="C95" s="63"/>
      <c r="D95" s="165">
        <f>SUM(D85:D94)</f>
        <v>0</v>
      </c>
      <c r="E95" s="165">
        <f>SUM(E85:E94)</f>
        <v>0</v>
      </c>
      <c r="F95" s="165">
        <f>SUM(F85:F94)</f>
        <v>0</v>
      </c>
      <c r="G95" s="169"/>
      <c r="H95" s="167"/>
      <c r="I95" s="165">
        <f>SUM(I85:I94)</f>
        <v>0</v>
      </c>
      <c r="J95" s="154"/>
      <c r="K95" s="167"/>
      <c r="L95" s="165">
        <f>SUM(L85:L94)</f>
        <v>0</v>
      </c>
      <c r="M95" s="154"/>
      <c r="N95" s="165">
        <f>SUM(N85:N94)</f>
        <v>0</v>
      </c>
      <c r="O95" s="126"/>
      <c r="P95" s="165">
        <f>SUM(P85:P94)</f>
        <v>0</v>
      </c>
      <c r="Q95" s="165">
        <f>SUM(Q85:Q94)</f>
        <v>0</v>
      </c>
      <c r="R95" s="165">
        <f>SUM(R85:R94)</f>
        <v>0</v>
      </c>
      <c r="S95" s="165">
        <f>SUM(S85:S94)</f>
        <v>0</v>
      </c>
      <c r="T95" s="173"/>
      <c r="U95" s="165">
        <f>SUM(U85:U94)</f>
        <v>0</v>
      </c>
      <c r="V95" s="165">
        <f>SUM(V85:V94)</f>
        <v>0</v>
      </c>
      <c r="W95" s="165">
        <f>SUM(W85:W94)</f>
        <v>0</v>
      </c>
      <c r="X95" s="173"/>
      <c r="Y95" s="118"/>
      <c r="Z95" s="119"/>
      <c r="AA95" s="119"/>
      <c r="AB95" s="120"/>
      <c r="AC95" s="121"/>
      <c r="AD95" s="78"/>
    </row>
    <row r="96" spans="1:30" s="21" customFormat="1" ht="15.75" hidden="1" customHeight="1" outlineLevel="1">
      <c r="A96" s="57"/>
      <c r="B96" s="63"/>
      <c r="C96" s="63"/>
      <c r="D96" s="188"/>
      <c r="E96" s="188"/>
      <c r="F96" s="168"/>
      <c r="G96" s="169"/>
      <c r="H96" s="167"/>
      <c r="I96" s="170"/>
      <c r="J96" s="169"/>
      <c r="K96" s="167"/>
      <c r="L96" s="170"/>
      <c r="M96" s="169"/>
      <c r="N96" s="138"/>
      <c r="O96" s="126"/>
      <c r="P96" s="138"/>
      <c r="Q96" s="138"/>
      <c r="R96" s="138"/>
      <c r="S96" s="138"/>
      <c r="T96" s="173"/>
      <c r="U96" s="173"/>
      <c r="V96" s="173"/>
      <c r="W96" s="173"/>
      <c r="X96" s="173"/>
      <c r="Y96" s="55"/>
      <c r="Z96" s="55"/>
      <c r="AA96" s="55"/>
      <c r="AB96" s="43"/>
      <c r="AC96" s="43"/>
      <c r="AD96" s="78"/>
    </row>
    <row r="97" spans="1:30" s="21" customFormat="1" ht="15.75" customHeight="1" outlineLevel="1">
      <c r="A97" s="57"/>
      <c r="B97" s="63"/>
      <c r="C97" s="63"/>
      <c r="D97" s="188"/>
      <c r="E97" s="188"/>
      <c r="F97" s="168"/>
      <c r="G97" s="169"/>
      <c r="H97" s="167"/>
      <c r="I97" s="170"/>
      <c r="J97" s="169"/>
      <c r="K97" s="167"/>
      <c r="L97" s="170"/>
      <c r="M97" s="169"/>
      <c r="N97" s="138"/>
      <c r="O97" s="126"/>
      <c r="P97" s="138"/>
      <c r="Q97" s="138"/>
      <c r="R97" s="138"/>
      <c r="S97" s="138"/>
      <c r="T97" s="173"/>
      <c r="U97" s="173"/>
      <c r="V97" s="173"/>
      <c r="W97" s="173"/>
      <c r="X97" s="173"/>
      <c r="Y97" s="55"/>
      <c r="Z97" s="55"/>
      <c r="AA97" s="55"/>
      <c r="AB97" s="43"/>
      <c r="AC97" s="43"/>
      <c r="AD97" s="78"/>
    </row>
    <row r="98" spans="1:30" s="21" customFormat="1" ht="13.5" thickBot="1">
      <c r="A98" s="143" t="s">
        <v>25</v>
      </c>
      <c r="B98" s="91"/>
      <c r="C98" s="197"/>
      <c r="D98" s="171">
        <f>D34+D47+D57+D71+D81+D19+D95</f>
        <v>153700000</v>
      </c>
      <c r="E98" s="171">
        <f>E34+E47+E57+E71+E81+E19+E95</f>
        <v>16689167</v>
      </c>
      <c r="F98" s="171">
        <f>F34+F47+F57+F71+F81+F19+F95</f>
        <v>42850000</v>
      </c>
      <c r="G98" s="172"/>
      <c r="H98" s="172"/>
      <c r="I98" s="171">
        <f>I34+I47+I57+I71+I81+I19+I95</f>
        <v>24700000</v>
      </c>
      <c r="J98" s="172"/>
      <c r="K98" s="172"/>
      <c r="L98" s="171">
        <f>L34+L47+L57+L71+L81+L19+L95</f>
        <v>-8000000</v>
      </c>
      <c r="M98" s="172"/>
      <c r="N98" s="171">
        <f>N34+N47+N57+N71+N81+N19+N95</f>
        <v>178400000</v>
      </c>
      <c r="O98" s="129"/>
      <c r="P98" s="171">
        <f>P34+P47+P57+P71+P81+P19+P95</f>
        <v>11166667</v>
      </c>
      <c r="Q98" s="171">
        <f>Q34+Q47+Q57+Q71+Q81+Q19+Q95</f>
        <v>-712500</v>
      </c>
      <c r="R98" s="171">
        <f>R34+R47+R57+R71+R81+R19+R95</f>
        <v>24143334</v>
      </c>
      <c r="S98" s="171">
        <f>S34+S47+S57+S71+S81+S19+S95</f>
        <v>143256666</v>
      </c>
      <c r="T98" s="182"/>
      <c r="U98" s="171">
        <f>U34+U47+U57+U71+U81+U19+U95</f>
        <v>11000000</v>
      </c>
      <c r="V98" s="171">
        <f>V34+V47+V57+V71+V81+V19+V95</f>
        <v>3712500</v>
      </c>
      <c r="W98" s="171">
        <f>W34+W47+W57+W71+W81+W19+W95</f>
        <v>7287500</v>
      </c>
      <c r="X98" s="166"/>
      <c r="Y98" s="4"/>
      <c r="Z98" s="4"/>
      <c r="AA98" s="4"/>
      <c r="AB98" s="78"/>
      <c r="AC98" s="78"/>
      <c r="AD98" s="78"/>
    </row>
    <row r="99" spans="1:30" s="21" customFormat="1" ht="12.75" thickTop="1">
      <c r="B99" s="91"/>
      <c r="C99" s="197"/>
      <c r="D99" s="178"/>
      <c r="E99" s="178"/>
      <c r="F99" s="178"/>
      <c r="G99" s="182"/>
      <c r="H99" s="187"/>
      <c r="I99" s="178"/>
      <c r="J99" s="182"/>
      <c r="K99" s="187"/>
      <c r="L99" s="178"/>
      <c r="M99" s="182"/>
      <c r="N99" s="178"/>
      <c r="O99" s="126"/>
      <c r="P99" s="178"/>
      <c r="Q99" s="178"/>
      <c r="R99" s="178"/>
      <c r="S99" s="178"/>
      <c r="T99" s="182"/>
      <c r="U99" s="182"/>
      <c r="V99" s="182"/>
      <c r="W99" s="182"/>
      <c r="X99" s="166"/>
      <c r="Y99" s="4"/>
      <c r="Z99" s="4"/>
      <c r="AA99" s="4"/>
      <c r="AB99" s="78"/>
      <c r="AC99" s="78"/>
      <c r="AD99" s="78"/>
    </row>
    <row r="100" spans="1:30" s="21" customFormat="1">
      <c r="B100" s="91"/>
      <c r="C100" s="197"/>
      <c r="D100" s="178"/>
      <c r="E100" s="178"/>
      <c r="F100" s="178"/>
      <c r="G100" s="182"/>
      <c r="H100" s="187"/>
      <c r="I100" s="178"/>
      <c r="J100" s="182"/>
      <c r="K100" s="187"/>
      <c r="L100" s="178"/>
      <c r="M100" s="182"/>
      <c r="N100" s="178"/>
      <c r="O100" s="126"/>
      <c r="P100" s="178"/>
      <c r="Q100" s="178"/>
      <c r="R100" s="178"/>
      <c r="S100" s="178"/>
      <c r="T100" s="182"/>
      <c r="U100" s="182"/>
      <c r="V100" s="182"/>
      <c r="W100" s="182"/>
      <c r="X100" s="166"/>
      <c r="Y100" s="4"/>
      <c r="Z100" s="4"/>
      <c r="AA100" s="4"/>
      <c r="AB100" s="78"/>
      <c r="AC100" s="78"/>
      <c r="AD100" s="78"/>
    </row>
    <row r="101" spans="1:30" s="21" customFormat="1">
      <c r="B101" s="91"/>
      <c r="C101" s="197"/>
      <c r="D101" s="178">
        <f>+D98-E98</f>
        <v>137010833</v>
      </c>
      <c r="E101" s="178"/>
      <c r="F101" s="178"/>
      <c r="G101" s="182"/>
      <c r="H101" s="187"/>
      <c r="I101" s="178"/>
      <c r="J101" s="182"/>
      <c r="K101" s="187"/>
      <c r="L101" s="178"/>
      <c r="M101" s="182"/>
      <c r="N101" s="178"/>
      <c r="O101" s="41"/>
      <c r="P101" s="178"/>
      <c r="Q101" s="178"/>
      <c r="R101" s="178"/>
      <c r="S101" s="178"/>
      <c r="T101" s="182"/>
      <c r="U101" s="182"/>
      <c r="V101" s="182"/>
      <c r="W101" s="182"/>
      <c r="X101" s="166"/>
      <c r="Y101" s="4"/>
      <c r="Z101" s="4"/>
      <c r="AA101" s="4"/>
      <c r="AB101" s="78"/>
      <c r="AC101" s="78"/>
      <c r="AD101" s="78"/>
    </row>
    <row r="102" spans="1:30" s="21" customFormat="1">
      <c r="B102" s="91"/>
      <c r="C102" s="197"/>
      <c r="D102" s="178">
        <f>+'Fyrningarskýrsla 2006'!S100</f>
        <v>137010833</v>
      </c>
      <c r="E102" s="178"/>
      <c r="F102" s="178"/>
      <c r="G102" s="182"/>
      <c r="H102" s="187"/>
      <c r="I102" s="178"/>
      <c r="J102" s="182"/>
      <c r="K102" s="187"/>
      <c r="L102" s="178"/>
      <c r="M102" s="182"/>
      <c r="N102" s="178"/>
      <c r="O102" s="41"/>
      <c r="P102" s="178"/>
      <c r="Q102" s="178"/>
      <c r="R102" s="178"/>
      <c r="S102" s="178"/>
      <c r="T102" s="182"/>
      <c r="U102" s="182"/>
      <c r="V102" s="182"/>
      <c r="W102" s="182"/>
      <c r="X102" s="166"/>
      <c r="Y102" s="4"/>
      <c r="Z102" s="4"/>
      <c r="AA102" s="4"/>
      <c r="AB102" s="78"/>
      <c r="AC102" s="78"/>
      <c r="AD102" s="78"/>
    </row>
    <row r="103" spans="1:30" s="21" customFormat="1">
      <c r="B103" s="91"/>
      <c r="C103" s="197"/>
      <c r="D103" s="178"/>
      <c r="E103" s="178"/>
      <c r="F103" s="178"/>
      <c r="G103" s="182"/>
      <c r="H103" s="187"/>
      <c r="I103" s="178"/>
      <c r="J103" s="182"/>
      <c r="K103" s="187"/>
      <c r="L103" s="178"/>
      <c r="M103" s="182"/>
      <c r="N103" s="178"/>
      <c r="O103" s="41"/>
      <c r="P103" s="178"/>
      <c r="Q103" s="178"/>
      <c r="R103" s="178"/>
      <c r="S103" s="178"/>
      <c r="T103" s="182"/>
      <c r="U103" s="182"/>
      <c r="V103" s="182"/>
      <c r="W103" s="182"/>
      <c r="X103" s="166"/>
      <c r="Y103" s="4"/>
      <c r="Z103" s="4"/>
      <c r="AA103" s="4"/>
      <c r="AB103" s="78"/>
      <c r="AC103" s="78"/>
      <c r="AD103" s="78"/>
    </row>
    <row r="104" spans="1:30" s="21" customFormat="1">
      <c r="B104" s="91"/>
      <c r="C104" s="197"/>
      <c r="D104" s="178"/>
      <c r="E104" s="178"/>
      <c r="F104" s="178"/>
      <c r="G104" s="182"/>
      <c r="H104" s="187"/>
      <c r="I104" s="178"/>
      <c r="J104" s="182"/>
      <c r="K104" s="187"/>
      <c r="L104" s="178"/>
      <c r="M104" s="182"/>
      <c r="N104" s="178"/>
      <c r="O104" s="41"/>
      <c r="P104" s="178"/>
      <c r="Q104" s="178"/>
      <c r="R104" s="178"/>
      <c r="S104" s="178"/>
      <c r="T104" s="182"/>
      <c r="U104" s="182"/>
      <c r="V104" s="182"/>
      <c r="W104" s="182"/>
      <c r="X104" s="166"/>
      <c r="Y104" s="4"/>
      <c r="Z104" s="4"/>
      <c r="AA104" s="4"/>
      <c r="AB104" s="78"/>
      <c r="AC104" s="78"/>
      <c r="AD104" s="78"/>
    </row>
    <row r="105" spans="1:30" s="21" customFormat="1">
      <c r="B105" s="91"/>
      <c r="C105" s="197"/>
      <c r="D105" s="178"/>
      <c r="E105" s="178"/>
      <c r="F105" s="178"/>
      <c r="G105" s="182"/>
      <c r="H105" s="187"/>
      <c r="I105" s="178"/>
      <c r="J105" s="182"/>
      <c r="K105" s="187"/>
      <c r="L105" s="178"/>
      <c r="M105" s="182"/>
      <c r="N105" s="178"/>
      <c r="O105" s="41"/>
      <c r="P105" s="178"/>
      <c r="Q105" s="178"/>
      <c r="R105" s="178"/>
      <c r="S105" s="178"/>
      <c r="T105" s="182"/>
      <c r="U105" s="182"/>
      <c r="V105" s="182"/>
      <c r="W105" s="182"/>
      <c r="X105" s="166"/>
      <c r="Y105" s="4"/>
      <c r="Z105" s="4"/>
      <c r="AA105" s="4"/>
      <c r="AB105" s="78"/>
      <c r="AC105" s="78"/>
      <c r="AD105" s="78"/>
    </row>
    <row r="106" spans="1:30" s="21" customFormat="1">
      <c r="B106" s="91"/>
      <c r="C106" s="197"/>
      <c r="D106" s="178"/>
      <c r="E106" s="178"/>
      <c r="F106" s="178"/>
      <c r="G106" s="182"/>
      <c r="H106" s="187"/>
      <c r="I106" s="178"/>
      <c r="J106" s="182"/>
      <c r="K106" s="187"/>
      <c r="L106" s="178"/>
      <c r="M106" s="182"/>
      <c r="N106" s="178"/>
      <c r="O106" s="41"/>
      <c r="P106" s="178"/>
      <c r="Q106" s="178"/>
      <c r="R106" s="178"/>
      <c r="S106" s="178"/>
      <c r="T106" s="182"/>
      <c r="U106" s="182"/>
      <c r="V106" s="182"/>
      <c r="W106" s="182"/>
      <c r="X106" s="166"/>
      <c r="Y106" s="4"/>
      <c r="Z106" s="4"/>
      <c r="AA106" s="4"/>
      <c r="AB106" s="78"/>
      <c r="AC106" s="78"/>
      <c r="AD106" s="78"/>
    </row>
    <row r="107" spans="1:30" s="21" customFormat="1">
      <c r="B107" s="91"/>
      <c r="C107" s="197"/>
      <c r="D107" s="178"/>
      <c r="E107" s="178"/>
      <c r="F107" s="178"/>
      <c r="G107" s="182"/>
      <c r="H107" s="187"/>
      <c r="I107" s="178"/>
      <c r="J107" s="182"/>
      <c r="K107" s="187"/>
      <c r="L107" s="178"/>
      <c r="M107" s="182"/>
      <c r="N107" s="178"/>
      <c r="O107" s="41"/>
      <c r="P107" s="178"/>
      <c r="Q107" s="178"/>
      <c r="R107" s="178"/>
      <c r="S107" s="178"/>
      <c r="T107" s="182"/>
      <c r="U107" s="182"/>
      <c r="V107" s="182"/>
      <c r="W107" s="182"/>
      <c r="X107" s="166"/>
      <c r="Y107" s="4"/>
      <c r="Z107" s="4"/>
      <c r="AA107" s="4"/>
      <c r="AB107" s="78"/>
      <c r="AC107" s="78"/>
      <c r="AD107" s="78"/>
    </row>
    <row r="108" spans="1:30" s="21" customFormat="1" ht="12.75">
      <c r="B108" s="91"/>
      <c r="C108" s="197"/>
      <c r="D108" s="178"/>
      <c r="E108" s="178"/>
      <c r="F108" s="178"/>
      <c r="G108" s="182"/>
      <c r="H108" s="187"/>
      <c r="I108" s="178"/>
      <c r="J108" s="182"/>
      <c r="K108" s="187"/>
      <c r="L108" s="178"/>
      <c r="M108" s="182"/>
      <c r="N108" s="189"/>
      <c r="O108" s="190"/>
      <c r="P108" s="189"/>
      <c r="Q108" s="189"/>
      <c r="R108" s="189"/>
      <c r="S108" s="189"/>
      <c r="T108" s="182"/>
      <c r="U108" s="182"/>
      <c r="V108" s="182"/>
      <c r="W108" s="182"/>
      <c r="X108" s="166"/>
      <c r="Y108" s="4"/>
      <c r="Z108" s="4"/>
      <c r="AA108" s="4"/>
      <c r="AB108" s="78"/>
      <c r="AC108" s="78"/>
      <c r="AD108" s="78"/>
    </row>
    <row r="109" spans="1:30" s="21" customFormat="1" ht="12.75">
      <c r="B109" s="91"/>
      <c r="C109" s="197"/>
      <c r="D109" s="178"/>
      <c r="E109" s="178"/>
      <c r="F109" s="178"/>
      <c r="G109" s="182"/>
      <c r="H109" s="187"/>
      <c r="I109" s="178"/>
      <c r="J109" s="182"/>
      <c r="K109" s="187"/>
      <c r="L109" s="178"/>
      <c r="M109" s="182"/>
      <c r="N109" s="189"/>
      <c r="O109" s="190"/>
      <c r="P109" s="189"/>
      <c r="Q109" s="189"/>
      <c r="R109" s="189"/>
      <c r="S109" s="189"/>
      <c r="T109" s="182"/>
      <c r="U109" s="182"/>
      <c r="V109" s="182"/>
      <c r="W109" s="182"/>
      <c r="X109" s="166"/>
      <c r="Y109" s="4"/>
      <c r="Z109" s="4"/>
      <c r="AA109" s="4"/>
      <c r="AB109" s="78"/>
      <c r="AC109" s="78"/>
      <c r="AD109" s="78"/>
    </row>
    <row r="110" spans="1:30" s="21" customFormat="1" ht="12.75">
      <c r="B110" s="91"/>
      <c r="C110" s="197"/>
      <c r="D110" s="178"/>
      <c r="E110" s="178"/>
      <c r="F110" s="178"/>
      <c r="G110" s="182"/>
      <c r="H110" s="187"/>
      <c r="I110" s="178"/>
      <c r="J110" s="182"/>
      <c r="K110" s="187"/>
      <c r="L110" s="178"/>
      <c r="M110" s="182"/>
      <c r="N110" s="189"/>
      <c r="O110" s="190"/>
      <c r="P110" s="189"/>
      <c r="Q110" s="189"/>
      <c r="R110" s="189"/>
      <c r="S110" s="189"/>
      <c r="T110" s="182"/>
      <c r="U110" s="182"/>
      <c r="V110" s="182"/>
      <c r="W110" s="182"/>
      <c r="X110" s="166"/>
      <c r="Y110" s="4"/>
      <c r="Z110" s="4"/>
      <c r="AA110" s="4"/>
      <c r="AB110" s="78"/>
      <c r="AC110" s="78"/>
      <c r="AD110" s="78"/>
    </row>
    <row r="111" spans="1:30" s="9" customFormat="1">
      <c r="A111" s="2"/>
      <c r="B111" s="58"/>
      <c r="C111" s="196"/>
      <c r="D111" s="184"/>
      <c r="E111" s="184"/>
      <c r="F111" s="184"/>
      <c r="G111" s="185"/>
      <c r="H111" s="183"/>
      <c r="I111" s="184"/>
      <c r="J111" s="185"/>
      <c r="K111" s="183"/>
      <c r="L111" s="184"/>
      <c r="M111" s="185"/>
      <c r="N111" s="184"/>
      <c r="O111" s="186"/>
      <c r="P111" s="184"/>
      <c r="Q111" s="184"/>
      <c r="R111" s="184"/>
      <c r="S111" s="184"/>
      <c r="T111" s="185"/>
      <c r="U111" s="185"/>
      <c r="V111" s="185"/>
      <c r="W111" s="185"/>
      <c r="X111" s="164"/>
      <c r="AB111" s="5"/>
      <c r="AC111" s="5"/>
      <c r="AD111" s="5"/>
    </row>
    <row r="112" spans="1:30" s="9" customFormat="1">
      <c r="A112" s="2"/>
      <c r="B112" s="58"/>
      <c r="C112" s="196"/>
      <c r="D112" s="184"/>
      <c r="E112" s="184"/>
      <c r="F112" s="184"/>
      <c r="G112" s="185"/>
      <c r="H112" s="183"/>
      <c r="I112" s="184"/>
      <c r="J112" s="185"/>
      <c r="K112" s="183"/>
      <c r="L112" s="184"/>
      <c r="M112" s="185"/>
      <c r="N112" s="184"/>
      <c r="O112" s="186"/>
      <c r="P112" s="184"/>
      <c r="Q112" s="184"/>
      <c r="R112" s="184"/>
      <c r="S112" s="184"/>
      <c r="T112" s="185"/>
      <c r="U112" s="185"/>
      <c r="V112" s="185"/>
      <c r="W112" s="185"/>
      <c r="X112" s="164"/>
      <c r="AB112" s="5"/>
      <c r="AC112" s="5"/>
      <c r="AD112" s="5"/>
    </row>
    <row r="113" spans="1:30" s="9" customFormat="1">
      <c r="A113" s="2"/>
      <c r="B113" s="58"/>
      <c r="C113" s="196"/>
      <c r="D113" s="184"/>
      <c r="E113" s="184"/>
      <c r="F113" s="184"/>
      <c r="G113" s="185"/>
      <c r="H113" s="183"/>
      <c r="I113" s="184"/>
      <c r="J113" s="185"/>
      <c r="K113" s="183"/>
      <c r="L113" s="184"/>
      <c r="M113" s="185"/>
      <c r="N113" s="184"/>
      <c r="O113" s="186"/>
      <c r="P113" s="184"/>
      <c r="Q113" s="184"/>
      <c r="R113" s="184"/>
      <c r="S113" s="184"/>
      <c r="T113" s="185"/>
      <c r="U113" s="185"/>
      <c r="V113" s="185"/>
      <c r="W113" s="185"/>
      <c r="X113" s="164"/>
      <c r="AB113" s="5"/>
      <c r="AC113" s="5"/>
      <c r="AD113" s="5"/>
    </row>
    <row r="114" spans="1:30" s="9" customFormat="1">
      <c r="A114" s="2"/>
      <c r="B114" s="58"/>
      <c r="C114" s="196"/>
      <c r="D114" s="184"/>
      <c r="E114" s="184"/>
      <c r="F114" s="184"/>
      <c r="G114" s="185"/>
      <c r="H114" s="183"/>
      <c r="I114" s="184"/>
      <c r="J114" s="185"/>
      <c r="K114" s="183"/>
      <c r="L114" s="184"/>
      <c r="M114" s="185"/>
      <c r="N114" s="184"/>
      <c r="O114" s="186"/>
      <c r="P114" s="184"/>
      <c r="Q114" s="184"/>
      <c r="R114" s="184"/>
      <c r="S114" s="184"/>
      <c r="T114" s="185"/>
      <c r="U114" s="185"/>
      <c r="V114" s="185"/>
      <c r="W114" s="185"/>
      <c r="X114" s="164"/>
      <c r="AB114" s="5"/>
      <c r="AC114" s="5"/>
      <c r="AD114" s="5"/>
    </row>
    <row r="115" spans="1:30" s="9" customFormat="1">
      <c r="A115" s="2"/>
      <c r="B115" s="58"/>
      <c r="C115" s="196"/>
      <c r="D115" s="184"/>
      <c r="E115" s="184"/>
      <c r="F115" s="184"/>
      <c r="G115" s="185"/>
      <c r="H115" s="183"/>
      <c r="I115" s="184"/>
      <c r="J115" s="185"/>
      <c r="K115" s="183"/>
      <c r="L115" s="184"/>
      <c r="M115" s="185"/>
      <c r="N115" s="184"/>
      <c r="O115" s="186"/>
      <c r="P115" s="184"/>
      <c r="Q115" s="184"/>
      <c r="R115" s="184"/>
      <c r="S115" s="184"/>
      <c r="T115" s="185"/>
      <c r="U115" s="185"/>
      <c r="V115" s="185"/>
      <c r="W115" s="185"/>
      <c r="X115" s="164"/>
      <c r="AB115" s="5"/>
      <c r="AC115" s="5"/>
      <c r="AD115" s="5"/>
    </row>
    <row r="116" spans="1:30" s="9" customFormat="1">
      <c r="A116" s="2"/>
      <c r="B116" s="58"/>
      <c r="C116" s="196"/>
      <c r="D116" s="184"/>
      <c r="E116" s="184"/>
      <c r="F116" s="184"/>
      <c r="G116" s="185"/>
      <c r="H116" s="183"/>
      <c r="I116" s="184"/>
      <c r="J116" s="185"/>
      <c r="K116" s="183"/>
      <c r="L116" s="184"/>
      <c r="M116" s="185"/>
      <c r="N116" s="184"/>
      <c r="O116" s="186"/>
      <c r="P116" s="184"/>
      <c r="Q116" s="184"/>
      <c r="R116" s="184"/>
      <c r="S116" s="184"/>
      <c r="T116" s="185"/>
      <c r="U116" s="185"/>
      <c r="V116" s="185"/>
      <c r="W116" s="185"/>
      <c r="X116" s="164"/>
      <c r="AB116" s="5"/>
      <c r="AC116" s="5"/>
      <c r="AD116" s="5"/>
    </row>
    <row r="117" spans="1:30" s="9" customFormat="1">
      <c r="A117" s="2"/>
      <c r="B117" s="58"/>
      <c r="C117" s="196"/>
      <c r="D117" s="184"/>
      <c r="E117" s="184"/>
      <c r="F117" s="184"/>
      <c r="G117" s="185"/>
      <c r="H117" s="183"/>
      <c r="I117" s="184"/>
      <c r="J117" s="185"/>
      <c r="K117" s="183"/>
      <c r="L117" s="184"/>
      <c r="M117" s="185"/>
      <c r="N117" s="184"/>
      <c r="O117" s="186"/>
      <c r="P117" s="184"/>
      <c r="Q117" s="184"/>
      <c r="R117" s="184"/>
      <c r="S117" s="184"/>
      <c r="T117" s="185"/>
      <c r="U117" s="185"/>
      <c r="V117" s="185"/>
      <c r="W117" s="185"/>
      <c r="X117" s="164"/>
      <c r="AB117" s="5"/>
      <c r="AC117" s="5"/>
      <c r="AD117" s="5"/>
    </row>
    <row r="118" spans="1:30" s="9" customFormat="1">
      <c r="A118" s="2"/>
      <c r="B118" s="58"/>
      <c r="C118" s="196"/>
      <c r="D118" s="184"/>
      <c r="E118" s="184"/>
      <c r="F118" s="184"/>
      <c r="G118" s="185"/>
      <c r="H118" s="183"/>
      <c r="I118" s="184"/>
      <c r="J118" s="185"/>
      <c r="K118" s="183"/>
      <c r="L118" s="184"/>
      <c r="M118" s="185"/>
      <c r="N118" s="184"/>
      <c r="O118" s="186"/>
      <c r="P118" s="184"/>
      <c r="Q118" s="184"/>
      <c r="R118" s="184"/>
      <c r="S118" s="184"/>
      <c r="T118" s="185"/>
      <c r="U118" s="185"/>
      <c r="V118" s="185"/>
      <c r="W118" s="185"/>
      <c r="X118" s="164"/>
      <c r="AB118" s="5"/>
      <c r="AC118" s="5"/>
      <c r="AD118" s="5"/>
    </row>
    <row r="119" spans="1:30" s="9" customFormat="1">
      <c r="A119" s="2"/>
      <c r="B119" s="58"/>
      <c r="C119" s="196"/>
      <c r="D119" s="184"/>
      <c r="E119" s="184"/>
      <c r="F119" s="184"/>
      <c r="G119" s="185"/>
      <c r="H119" s="183"/>
      <c r="I119" s="184"/>
      <c r="J119" s="185"/>
      <c r="K119" s="183"/>
      <c r="L119" s="184"/>
      <c r="M119" s="185"/>
      <c r="N119" s="184"/>
      <c r="O119" s="186"/>
      <c r="P119" s="184"/>
      <c r="Q119" s="184"/>
      <c r="R119" s="184"/>
      <c r="S119" s="184"/>
      <c r="T119" s="185"/>
      <c r="U119" s="185"/>
      <c r="V119" s="185"/>
      <c r="W119" s="185"/>
      <c r="X119" s="164"/>
      <c r="AB119" s="5"/>
      <c r="AC119" s="5"/>
      <c r="AD119" s="5"/>
    </row>
    <row r="120" spans="1:30" s="9" customFormat="1">
      <c r="A120" s="2"/>
      <c r="B120" s="58"/>
      <c r="C120" s="196"/>
      <c r="D120" s="184"/>
      <c r="E120" s="184"/>
      <c r="F120" s="184"/>
      <c r="G120" s="185"/>
      <c r="H120" s="183"/>
      <c r="I120" s="184"/>
      <c r="J120" s="185"/>
      <c r="K120" s="183"/>
      <c r="L120" s="184"/>
      <c r="M120" s="185"/>
      <c r="N120" s="184"/>
      <c r="O120" s="186"/>
      <c r="P120" s="191"/>
      <c r="Q120" s="191"/>
      <c r="R120" s="191"/>
      <c r="S120" s="191"/>
      <c r="T120" s="192"/>
      <c r="U120" s="192"/>
      <c r="V120" s="192"/>
      <c r="W120" s="192"/>
      <c r="X120" s="5"/>
      <c r="AB120" s="5"/>
      <c r="AC120" s="5"/>
      <c r="AD120" s="5"/>
    </row>
    <row r="121" spans="1:30" s="9" customFormat="1">
      <c r="A121" s="2"/>
      <c r="B121" s="58"/>
      <c r="C121" s="196"/>
      <c r="D121" s="184"/>
      <c r="E121" s="184"/>
      <c r="F121" s="184"/>
      <c r="G121" s="185"/>
      <c r="H121" s="183"/>
      <c r="I121" s="184"/>
      <c r="J121" s="185"/>
      <c r="K121" s="183"/>
      <c r="L121" s="184"/>
      <c r="M121" s="185"/>
      <c r="N121" s="184"/>
      <c r="O121" s="186"/>
      <c r="P121" s="191"/>
      <c r="Q121" s="191"/>
      <c r="R121" s="191"/>
      <c r="S121" s="191"/>
      <c r="T121" s="192"/>
      <c r="U121" s="192"/>
      <c r="V121" s="192"/>
      <c r="W121" s="192"/>
      <c r="X121" s="5"/>
      <c r="AB121" s="5"/>
      <c r="AC121" s="5"/>
      <c r="AD121" s="5"/>
    </row>
    <row r="122" spans="1:30" s="9" customFormat="1">
      <c r="A122" s="2"/>
      <c r="B122" s="58"/>
      <c r="C122" s="196"/>
      <c r="D122" s="184"/>
      <c r="E122" s="184"/>
      <c r="F122" s="184"/>
      <c r="G122" s="185"/>
      <c r="H122" s="183"/>
      <c r="I122" s="184"/>
      <c r="J122" s="185"/>
      <c r="K122" s="183"/>
      <c r="L122" s="184"/>
      <c r="M122" s="185"/>
      <c r="N122" s="184"/>
      <c r="O122" s="186"/>
      <c r="P122" s="191"/>
      <c r="Q122" s="191"/>
      <c r="R122" s="191"/>
      <c r="S122" s="191"/>
      <c r="T122" s="192"/>
      <c r="U122" s="192"/>
      <c r="V122" s="192"/>
      <c r="W122" s="192"/>
      <c r="X122" s="5"/>
      <c r="AB122" s="5"/>
      <c r="AC122" s="5"/>
      <c r="AD122" s="5"/>
    </row>
    <row r="123" spans="1:30" s="9" customFormat="1">
      <c r="A123" s="2"/>
      <c r="B123" s="58"/>
      <c r="C123" s="196"/>
      <c r="D123" s="184"/>
      <c r="E123" s="184"/>
      <c r="F123" s="184"/>
      <c r="G123" s="185"/>
      <c r="H123" s="183"/>
      <c r="I123" s="184"/>
      <c r="J123" s="185"/>
      <c r="K123" s="183"/>
      <c r="L123" s="184"/>
      <c r="M123" s="185"/>
      <c r="N123" s="184"/>
      <c r="O123" s="186"/>
      <c r="P123" s="191"/>
      <c r="Q123" s="191"/>
      <c r="R123" s="191"/>
      <c r="S123" s="191"/>
      <c r="T123" s="192"/>
      <c r="U123" s="192"/>
      <c r="V123" s="192"/>
      <c r="W123" s="192"/>
      <c r="X123" s="5"/>
      <c r="AB123" s="5"/>
      <c r="AC123" s="5"/>
      <c r="AD123" s="5"/>
    </row>
    <row r="124" spans="1:30" s="9" customFormat="1">
      <c r="A124" s="2"/>
      <c r="B124" s="58"/>
      <c r="C124" s="58"/>
      <c r="D124" s="163"/>
      <c r="E124" s="163"/>
      <c r="F124" s="163"/>
      <c r="G124" s="164"/>
      <c r="H124" s="162"/>
      <c r="I124" s="163"/>
      <c r="J124" s="164"/>
      <c r="K124" s="162"/>
      <c r="L124" s="163"/>
      <c r="M124" s="164"/>
      <c r="N124" s="163"/>
      <c r="O124" s="7"/>
      <c r="P124" s="2"/>
      <c r="Q124" s="2"/>
      <c r="R124" s="2"/>
      <c r="S124" s="2"/>
      <c r="T124" s="5"/>
      <c r="U124" s="5"/>
      <c r="V124" s="5"/>
      <c r="W124" s="5"/>
      <c r="X124" s="5"/>
      <c r="AB124" s="5"/>
      <c r="AC124" s="5"/>
      <c r="AD124" s="5"/>
    </row>
    <row r="125" spans="1:30" s="9" customFormat="1">
      <c r="A125" s="2"/>
      <c r="B125" s="58"/>
      <c r="C125" s="58"/>
      <c r="D125" s="163"/>
      <c r="E125" s="163"/>
      <c r="F125" s="163"/>
      <c r="G125" s="164"/>
      <c r="H125" s="162"/>
      <c r="I125" s="163"/>
      <c r="J125" s="164"/>
      <c r="K125" s="162"/>
      <c r="L125" s="163"/>
      <c r="M125" s="164"/>
      <c r="N125" s="163"/>
      <c r="O125" s="7"/>
      <c r="P125" s="2"/>
      <c r="Q125" s="2"/>
      <c r="R125" s="2"/>
      <c r="S125" s="2"/>
      <c r="T125" s="5"/>
      <c r="U125" s="5"/>
      <c r="V125" s="5"/>
      <c r="W125" s="5"/>
      <c r="X125" s="5"/>
      <c r="AB125" s="5"/>
      <c r="AC125" s="5"/>
      <c r="AD125" s="5"/>
    </row>
    <row r="126" spans="1:30" s="9" customFormat="1">
      <c r="A126" s="2"/>
      <c r="B126" s="58"/>
      <c r="C126" s="58"/>
      <c r="D126" s="163"/>
      <c r="E126" s="163"/>
      <c r="F126" s="163"/>
      <c r="G126" s="164"/>
      <c r="H126" s="162"/>
      <c r="I126" s="163"/>
      <c r="J126" s="164"/>
      <c r="K126" s="162"/>
      <c r="L126" s="163"/>
      <c r="M126" s="164"/>
      <c r="N126" s="163"/>
      <c r="O126" s="7"/>
      <c r="P126" s="2"/>
      <c r="Q126" s="2"/>
      <c r="R126" s="2"/>
      <c r="S126" s="2"/>
      <c r="T126" s="5"/>
      <c r="U126" s="5"/>
      <c r="V126" s="5"/>
      <c r="W126" s="5"/>
      <c r="X126" s="5"/>
      <c r="AB126" s="5"/>
      <c r="AC126" s="5"/>
      <c r="AD126" s="5"/>
    </row>
    <row r="127" spans="1:30" s="7" customFormat="1">
      <c r="A127" s="2"/>
      <c r="B127" s="58"/>
      <c r="C127" s="58"/>
      <c r="D127" s="163"/>
      <c r="E127" s="163"/>
      <c r="F127" s="163"/>
      <c r="G127" s="164"/>
      <c r="H127" s="162"/>
      <c r="I127" s="163"/>
      <c r="J127" s="164"/>
      <c r="K127" s="162"/>
      <c r="L127" s="163"/>
      <c r="M127" s="164"/>
      <c r="N127" s="163"/>
      <c r="P127" s="2"/>
      <c r="Q127" s="2"/>
      <c r="R127" s="2"/>
      <c r="S127" s="2"/>
      <c r="T127" s="5"/>
      <c r="U127" s="5"/>
      <c r="V127" s="5"/>
      <c r="W127" s="5"/>
      <c r="X127" s="5"/>
      <c r="Y127" s="9"/>
      <c r="Z127" s="9"/>
      <c r="AA127" s="9"/>
      <c r="AB127" s="5"/>
      <c r="AC127" s="5"/>
      <c r="AD127" s="5"/>
    </row>
    <row r="128" spans="1:30" s="7" customFormat="1">
      <c r="A128" s="2"/>
      <c r="B128" s="58"/>
      <c r="C128" s="58"/>
      <c r="D128" s="163"/>
      <c r="E128" s="163"/>
      <c r="F128" s="163"/>
      <c r="G128" s="164"/>
      <c r="H128" s="162"/>
      <c r="I128" s="163"/>
      <c r="J128" s="164"/>
      <c r="K128" s="162"/>
      <c r="L128" s="163"/>
      <c r="M128" s="164"/>
      <c r="N128" s="163"/>
      <c r="P128" s="2"/>
      <c r="Q128" s="2"/>
      <c r="R128" s="2"/>
      <c r="S128" s="2"/>
      <c r="T128" s="5"/>
      <c r="U128" s="5"/>
      <c r="V128" s="5"/>
      <c r="W128" s="5"/>
      <c r="X128" s="5"/>
      <c r="Y128" s="9"/>
      <c r="Z128" s="9"/>
      <c r="AA128" s="9"/>
      <c r="AB128" s="5"/>
      <c r="AC128" s="5"/>
      <c r="AD128" s="5"/>
    </row>
    <row r="129" spans="1:30" s="7" customFormat="1">
      <c r="A129" s="2"/>
      <c r="B129" s="58"/>
      <c r="C129" s="58"/>
      <c r="D129" s="163"/>
      <c r="E129" s="163"/>
      <c r="F129" s="163"/>
      <c r="G129" s="164"/>
      <c r="H129" s="162"/>
      <c r="I129" s="163"/>
      <c r="J129" s="164"/>
      <c r="K129" s="162"/>
      <c r="L129" s="163"/>
      <c r="M129" s="164"/>
      <c r="N129" s="163"/>
      <c r="P129" s="2"/>
      <c r="Q129" s="2"/>
      <c r="R129" s="2"/>
      <c r="S129" s="2"/>
      <c r="T129" s="5"/>
      <c r="U129" s="5"/>
      <c r="V129" s="5"/>
      <c r="W129" s="5"/>
      <c r="X129" s="5"/>
      <c r="Y129" s="9"/>
      <c r="Z129" s="9"/>
      <c r="AA129" s="9"/>
      <c r="AB129" s="5"/>
      <c r="AC129" s="5"/>
      <c r="AD129" s="5"/>
    </row>
    <row r="130" spans="1:30" s="7" customFormat="1">
      <c r="A130" s="2"/>
      <c r="B130" s="58"/>
      <c r="C130" s="58"/>
      <c r="D130" s="163"/>
      <c r="E130" s="163"/>
      <c r="F130" s="163"/>
      <c r="G130" s="164"/>
      <c r="H130" s="162"/>
      <c r="I130" s="163"/>
      <c r="J130" s="164"/>
      <c r="K130" s="162"/>
      <c r="L130" s="163"/>
      <c r="M130" s="164"/>
      <c r="N130" s="163"/>
      <c r="P130" s="2"/>
      <c r="Q130" s="2"/>
      <c r="R130" s="2"/>
      <c r="S130" s="2"/>
      <c r="T130" s="5"/>
      <c r="U130" s="5"/>
      <c r="V130" s="5"/>
      <c r="W130" s="5"/>
      <c r="X130" s="5"/>
      <c r="Y130" s="9"/>
      <c r="Z130" s="9"/>
      <c r="AA130" s="9"/>
      <c r="AB130" s="5"/>
      <c r="AC130" s="5"/>
      <c r="AD130" s="5"/>
    </row>
    <row r="131" spans="1:30" s="7" customFormat="1">
      <c r="A131" s="2"/>
      <c r="B131" s="58"/>
      <c r="C131" s="58"/>
      <c r="D131" s="163"/>
      <c r="E131" s="163"/>
      <c r="F131" s="163"/>
      <c r="G131" s="164"/>
      <c r="H131" s="162"/>
      <c r="I131" s="163"/>
      <c r="J131" s="164"/>
      <c r="K131" s="162"/>
      <c r="L131" s="163"/>
      <c r="M131" s="164"/>
      <c r="N131" s="163"/>
      <c r="P131" s="2"/>
      <c r="Q131" s="2"/>
      <c r="R131" s="2"/>
      <c r="S131" s="2"/>
      <c r="T131" s="5"/>
      <c r="U131" s="5"/>
      <c r="V131" s="5"/>
      <c r="W131" s="5"/>
      <c r="X131" s="5"/>
      <c r="Y131" s="9"/>
      <c r="Z131" s="9"/>
      <c r="AA131" s="9"/>
      <c r="AB131" s="5"/>
      <c r="AC131" s="5"/>
      <c r="AD131" s="5"/>
    </row>
    <row r="132" spans="1:30" s="7" customFormat="1">
      <c r="A132" s="2"/>
      <c r="B132" s="58"/>
      <c r="C132" s="58"/>
      <c r="D132" s="163"/>
      <c r="E132" s="163"/>
      <c r="F132" s="163"/>
      <c r="G132" s="164"/>
      <c r="H132" s="162"/>
      <c r="I132" s="163"/>
      <c r="J132" s="164"/>
      <c r="K132" s="162"/>
      <c r="L132" s="163"/>
      <c r="M132" s="164"/>
      <c r="N132" s="163"/>
      <c r="P132" s="2"/>
      <c r="Q132" s="2"/>
      <c r="R132" s="2"/>
      <c r="S132" s="2"/>
      <c r="T132" s="5"/>
      <c r="U132" s="5"/>
      <c r="V132" s="5"/>
      <c r="W132" s="5"/>
      <c r="X132" s="5"/>
      <c r="Y132" s="9"/>
      <c r="Z132" s="9"/>
      <c r="AA132" s="9"/>
      <c r="AB132" s="5"/>
      <c r="AC132" s="5"/>
      <c r="AD132" s="5"/>
    </row>
    <row r="133" spans="1:30" s="7" customFormat="1">
      <c r="A133" s="2"/>
      <c r="B133" s="58"/>
      <c r="C133" s="58"/>
      <c r="D133" s="163"/>
      <c r="E133" s="163"/>
      <c r="F133" s="163"/>
      <c r="G133" s="164"/>
      <c r="H133" s="162"/>
      <c r="I133" s="163"/>
      <c r="J133" s="164"/>
      <c r="K133" s="162"/>
      <c r="L133" s="163"/>
      <c r="M133" s="164"/>
      <c r="N133" s="163"/>
      <c r="P133" s="2"/>
      <c r="Q133" s="2"/>
      <c r="R133" s="2"/>
      <c r="S133" s="2"/>
      <c r="T133" s="5"/>
      <c r="U133" s="5"/>
      <c r="V133" s="5"/>
      <c r="W133" s="5"/>
      <c r="X133" s="5"/>
      <c r="Y133" s="9"/>
      <c r="Z133" s="9"/>
      <c r="AA133" s="9"/>
      <c r="AB133" s="5"/>
      <c r="AC133" s="5"/>
      <c r="AD133" s="5"/>
    </row>
    <row r="134" spans="1:30" s="7" customFormat="1">
      <c r="A134" s="2"/>
      <c r="B134" s="58"/>
      <c r="C134" s="58"/>
      <c r="D134" s="163"/>
      <c r="E134" s="163"/>
      <c r="F134" s="163"/>
      <c r="G134" s="164"/>
      <c r="H134" s="162"/>
      <c r="I134" s="163"/>
      <c r="J134" s="164"/>
      <c r="K134" s="162"/>
      <c r="L134" s="163"/>
      <c r="M134" s="164"/>
      <c r="N134" s="163"/>
      <c r="P134" s="2"/>
      <c r="Q134" s="2"/>
      <c r="R134" s="2"/>
      <c r="S134" s="2"/>
      <c r="T134" s="5"/>
      <c r="U134" s="5"/>
      <c r="V134" s="5"/>
      <c r="W134" s="5"/>
      <c r="X134" s="5"/>
      <c r="Y134" s="9"/>
      <c r="Z134" s="9"/>
      <c r="AA134" s="9"/>
      <c r="AB134" s="5"/>
      <c r="AC134" s="5"/>
      <c r="AD134" s="5"/>
    </row>
    <row r="135" spans="1:30" s="7" customFormat="1">
      <c r="A135" s="2"/>
      <c r="B135" s="58"/>
      <c r="C135" s="58"/>
      <c r="D135" s="163"/>
      <c r="E135" s="163"/>
      <c r="F135" s="163"/>
      <c r="G135" s="164"/>
      <c r="H135" s="162"/>
      <c r="I135" s="163"/>
      <c r="J135" s="164"/>
      <c r="K135" s="162"/>
      <c r="L135" s="163"/>
      <c r="M135" s="164"/>
      <c r="N135" s="163"/>
      <c r="P135" s="2"/>
      <c r="Q135" s="2"/>
      <c r="R135" s="2"/>
      <c r="S135" s="2"/>
      <c r="T135" s="5"/>
      <c r="U135" s="5"/>
      <c r="V135" s="5"/>
      <c r="W135" s="5"/>
      <c r="X135" s="5"/>
      <c r="Y135" s="9"/>
      <c r="Z135" s="9"/>
      <c r="AA135" s="9"/>
      <c r="AB135" s="5"/>
      <c r="AC135" s="5"/>
      <c r="AD135" s="5"/>
    </row>
    <row r="136" spans="1:30" s="7" customFormat="1">
      <c r="A136" s="2"/>
      <c r="B136" s="58"/>
      <c r="C136" s="58"/>
      <c r="D136" s="163"/>
      <c r="E136" s="163"/>
      <c r="F136" s="163"/>
      <c r="G136" s="164"/>
      <c r="H136" s="162"/>
      <c r="I136" s="163"/>
      <c r="J136" s="164"/>
      <c r="K136" s="162"/>
      <c r="L136" s="163"/>
      <c r="M136" s="164"/>
      <c r="N136" s="163"/>
      <c r="P136" s="2"/>
      <c r="Q136" s="2"/>
      <c r="R136" s="2"/>
      <c r="S136" s="2"/>
      <c r="T136" s="5"/>
      <c r="U136" s="5"/>
      <c r="V136" s="5"/>
      <c r="W136" s="5"/>
      <c r="X136" s="5"/>
      <c r="Y136" s="9"/>
      <c r="Z136" s="9"/>
      <c r="AA136" s="9"/>
      <c r="AB136" s="5"/>
      <c r="AC136" s="5"/>
      <c r="AD136" s="5"/>
    </row>
    <row r="137" spans="1:30" s="7" customFormat="1">
      <c r="A137" s="2"/>
      <c r="B137" s="58"/>
      <c r="C137" s="58"/>
      <c r="D137" s="163"/>
      <c r="E137" s="163"/>
      <c r="F137" s="163"/>
      <c r="G137" s="164"/>
      <c r="H137" s="162"/>
      <c r="I137" s="163"/>
      <c r="J137" s="164"/>
      <c r="K137" s="162"/>
      <c r="L137" s="163"/>
      <c r="M137" s="164"/>
      <c r="N137" s="163"/>
      <c r="P137" s="2"/>
      <c r="Q137" s="2"/>
      <c r="R137" s="2"/>
      <c r="S137" s="2"/>
      <c r="T137" s="5"/>
      <c r="U137" s="5"/>
      <c r="V137" s="5"/>
      <c r="W137" s="5"/>
      <c r="X137" s="5"/>
      <c r="Y137" s="9"/>
      <c r="Z137" s="9"/>
      <c r="AA137" s="9"/>
      <c r="AB137" s="5"/>
      <c r="AC137" s="5"/>
      <c r="AD137" s="5"/>
    </row>
    <row r="138" spans="1:30" s="7" customFormat="1">
      <c r="A138" s="2"/>
      <c r="B138" s="58"/>
      <c r="C138" s="58"/>
      <c r="D138" s="2"/>
      <c r="E138" s="2"/>
      <c r="F138" s="2"/>
      <c r="G138" s="5"/>
      <c r="H138" s="6"/>
      <c r="I138" s="2"/>
      <c r="J138" s="5"/>
      <c r="K138" s="6"/>
      <c r="L138" s="2"/>
      <c r="M138" s="5"/>
      <c r="N138" s="2"/>
      <c r="P138" s="2"/>
      <c r="Q138" s="2"/>
      <c r="R138" s="2"/>
      <c r="S138" s="2"/>
      <c r="T138" s="5"/>
      <c r="U138" s="5"/>
      <c r="V138" s="5"/>
      <c r="W138" s="5"/>
      <c r="X138" s="5"/>
      <c r="Y138" s="9"/>
      <c r="Z138" s="9"/>
      <c r="AA138" s="9"/>
      <c r="AB138" s="5"/>
      <c r="AC138" s="5"/>
      <c r="AD138" s="5"/>
    </row>
    <row r="139" spans="1:30" s="7" customFormat="1">
      <c r="A139" s="2"/>
      <c r="B139" s="58"/>
      <c r="C139" s="58"/>
      <c r="D139" s="2"/>
      <c r="E139" s="2"/>
      <c r="F139" s="2"/>
      <c r="G139" s="5"/>
      <c r="H139" s="6"/>
      <c r="I139" s="2"/>
      <c r="J139" s="5"/>
      <c r="K139" s="6"/>
      <c r="L139" s="2"/>
      <c r="M139" s="5"/>
      <c r="N139" s="2"/>
      <c r="P139" s="2"/>
      <c r="Q139" s="2"/>
      <c r="R139" s="2"/>
      <c r="S139" s="2"/>
      <c r="T139" s="5"/>
      <c r="U139" s="5"/>
      <c r="V139" s="5"/>
      <c r="W139" s="5"/>
      <c r="X139" s="5"/>
      <c r="Y139" s="9"/>
      <c r="Z139" s="9"/>
      <c r="AA139" s="9"/>
      <c r="AB139" s="5"/>
      <c r="AC139" s="5"/>
      <c r="AD139" s="5"/>
    </row>
    <row r="140" spans="1:30" s="7" customFormat="1">
      <c r="A140" s="2"/>
      <c r="B140" s="58"/>
      <c r="C140" s="58"/>
      <c r="D140" s="2"/>
      <c r="E140" s="2"/>
      <c r="F140" s="2"/>
      <c r="G140" s="5"/>
      <c r="H140" s="6"/>
      <c r="I140" s="2"/>
      <c r="J140" s="5"/>
      <c r="K140" s="6"/>
      <c r="L140" s="2"/>
      <c r="M140" s="5"/>
      <c r="N140" s="2"/>
      <c r="P140" s="2"/>
      <c r="Q140" s="2"/>
      <c r="R140" s="2"/>
      <c r="S140" s="2"/>
      <c r="T140" s="5"/>
      <c r="U140" s="5"/>
      <c r="V140" s="5"/>
      <c r="W140" s="5"/>
      <c r="X140" s="5"/>
      <c r="Y140" s="9"/>
      <c r="Z140" s="9"/>
      <c r="AA140" s="9"/>
      <c r="AB140" s="5"/>
      <c r="AC140" s="5"/>
      <c r="AD140" s="5"/>
    </row>
    <row r="141" spans="1:30" s="7" customFormat="1">
      <c r="A141" s="2"/>
      <c r="B141" s="58"/>
      <c r="C141" s="58"/>
      <c r="D141" s="2"/>
      <c r="E141" s="2"/>
      <c r="F141" s="2"/>
      <c r="G141" s="5"/>
      <c r="H141" s="6"/>
      <c r="I141" s="2"/>
      <c r="J141" s="5"/>
      <c r="K141" s="6"/>
      <c r="L141" s="2"/>
      <c r="M141" s="5"/>
      <c r="N141" s="2"/>
      <c r="P141" s="2"/>
      <c r="Q141" s="2"/>
      <c r="R141" s="2"/>
      <c r="S141" s="2"/>
      <c r="T141" s="5"/>
      <c r="U141" s="5"/>
      <c r="V141" s="5"/>
      <c r="W141" s="5"/>
      <c r="X141" s="5"/>
      <c r="Y141" s="9"/>
      <c r="Z141" s="9"/>
      <c r="AA141" s="9"/>
      <c r="AB141" s="5"/>
      <c r="AC141" s="5"/>
      <c r="AD141" s="5"/>
    </row>
    <row r="142" spans="1:30" s="7" customFormat="1">
      <c r="A142" s="2"/>
      <c r="B142" s="58"/>
      <c r="C142" s="58"/>
      <c r="D142" s="2"/>
      <c r="E142" s="2"/>
      <c r="F142" s="2"/>
      <c r="G142" s="5"/>
      <c r="H142" s="6"/>
      <c r="I142" s="2"/>
      <c r="J142" s="5"/>
      <c r="K142" s="6"/>
      <c r="L142" s="2"/>
      <c r="M142" s="5"/>
      <c r="N142" s="2"/>
      <c r="P142" s="2"/>
      <c r="Q142" s="2"/>
      <c r="R142" s="2"/>
      <c r="S142" s="2"/>
      <c r="T142" s="5"/>
      <c r="U142" s="5"/>
      <c r="V142" s="5"/>
      <c r="W142" s="5"/>
      <c r="X142" s="5"/>
      <c r="Y142" s="9"/>
      <c r="Z142" s="9"/>
      <c r="AA142" s="9"/>
      <c r="AB142" s="5"/>
      <c r="AC142" s="5"/>
      <c r="AD142" s="5"/>
    </row>
    <row r="143" spans="1:30">
      <c r="C143" s="58"/>
    </row>
    <row r="144" spans="1:30">
      <c r="C144" s="58"/>
    </row>
  </sheetData>
  <phoneticPr fontId="0" type="noConversion"/>
  <printOptions horizontalCentered="1"/>
  <pageMargins left="0.19685039370078741" right="0.19685039370078741" top="0.73" bottom="0.57999999999999996" header="0.23" footer="0.15748031496062992"/>
  <pageSetup paperSize="9" scale="67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46"/>
  <sheetViews>
    <sheetView zoomScale="110" zoomScaleNormal="110" workbookViewId="0">
      <pane xSplit="1" ySplit="2" topLeftCell="I56" activePane="bottomRight" state="frozenSplit"/>
      <selection pane="topRight" activeCell="F1" sqref="F1"/>
      <selection pane="bottomLeft" activeCell="A27" sqref="A27"/>
      <selection pane="bottomRight"/>
    </sheetView>
  </sheetViews>
  <sheetFormatPr defaultColWidth="10.6640625" defaultRowHeight="12" outlineLevelRow="1" outlineLevelCol="1"/>
  <cols>
    <col min="1" max="1" width="36.6640625" style="2" customWidth="1"/>
    <col min="2" max="2" width="3.83203125" style="58" customWidth="1"/>
    <col min="3" max="3" width="7.6640625" style="3" customWidth="1"/>
    <col min="4" max="4" width="14" style="2" bestFit="1" customWidth="1"/>
    <col min="5" max="5" width="14" style="2" customWidth="1"/>
    <col min="6" max="6" width="11.33203125" style="2" customWidth="1"/>
    <col min="7" max="7" width="1" style="5" customWidth="1" outlineLevel="1"/>
    <col min="8" max="8" width="6.1640625" style="6" customWidth="1" outlineLevel="1"/>
    <col min="9" max="9" width="12.6640625" style="2" customWidth="1" outlineLevel="1"/>
    <col min="10" max="10" width="1.33203125" style="5" customWidth="1"/>
    <col min="11" max="11" width="5.83203125" style="6" customWidth="1" outlineLevel="1"/>
    <col min="12" max="12" width="12.6640625" style="2" customWidth="1" outlineLevel="1"/>
    <col min="13" max="13" width="1.33203125" style="5" customWidth="1" outlineLevel="1"/>
    <col min="14" max="14" width="11.83203125" style="2" customWidth="1"/>
    <col min="15" max="15" width="5.5" style="7" customWidth="1"/>
    <col min="16" max="16" width="12.1640625" style="2" customWidth="1"/>
    <col min="17" max="17" width="10.83203125" style="2" customWidth="1"/>
    <col min="18" max="18" width="11.1640625" style="2" customWidth="1"/>
    <col min="19" max="19" width="12.6640625" style="2" customWidth="1"/>
    <col min="20" max="20" width="6.83203125" style="5" customWidth="1"/>
    <col min="21" max="21" width="11" style="5" customWidth="1" outlineLevel="1"/>
    <col min="22" max="22" width="10.5" style="5" customWidth="1" outlineLevel="1"/>
    <col min="23" max="23" width="16" style="5" bestFit="1" customWidth="1" outlineLevel="1"/>
    <col min="24" max="24" width="11.6640625" style="5" customWidth="1"/>
    <col min="25" max="25" width="8.83203125" style="9" hidden="1" customWidth="1" outlineLevel="1"/>
    <col min="26" max="26" width="10.6640625" style="9" hidden="1" customWidth="1" outlineLevel="1"/>
    <col min="27" max="27" width="9.5" style="9" hidden="1" customWidth="1" outlineLevel="1"/>
    <col min="28" max="29" width="8.83203125" style="5" hidden="1" customWidth="1" outlineLevel="1"/>
    <col min="30" max="30" width="8.83203125" style="5" customWidth="1" collapsed="1"/>
    <col min="31" max="234" width="8.83203125" style="2" customWidth="1"/>
    <col min="235" max="16384" width="10.6640625" style="2"/>
  </cols>
  <sheetData>
    <row r="1" spans="1:30" s="21" customFormat="1" ht="12.75" outlineLevel="1">
      <c r="A1" s="76"/>
      <c r="B1" s="77"/>
      <c r="C1" s="37"/>
      <c r="D1" s="38"/>
      <c r="E1" s="38"/>
      <c r="F1" s="76"/>
      <c r="G1" s="39"/>
      <c r="H1" s="123" t="s">
        <v>38</v>
      </c>
      <c r="I1" s="123"/>
      <c r="J1" s="40"/>
      <c r="K1" s="123" t="s">
        <v>36</v>
      </c>
      <c r="L1" s="123"/>
      <c r="M1" s="40"/>
      <c r="N1" s="38"/>
      <c r="O1" s="41"/>
      <c r="P1" s="38"/>
      <c r="Q1" s="38"/>
      <c r="R1" s="38"/>
      <c r="S1" s="38"/>
      <c r="T1" s="78"/>
      <c r="U1" s="70" t="s">
        <v>46</v>
      </c>
      <c r="V1" s="144"/>
      <c r="W1" s="144"/>
      <c r="X1" s="78"/>
      <c r="Y1" s="55"/>
      <c r="Z1" s="55"/>
      <c r="AA1" s="55"/>
      <c r="AB1" s="78"/>
      <c r="AC1" s="78"/>
      <c r="AD1" s="78"/>
    </row>
    <row r="2" spans="1:30" s="82" customFormat="1" ht="36" outlineLevel="1">
      <c r="A2" s="79"/>
      <c r="B2" s="80"/>
      <c r="C2" s="98" t="s">
        <v>4</v>
      </c>
      <c r="D2" s="66" t="s">
        <v>10</v>
      </c>
      <c r="E2" s="66" t="s">
        <v>24</v>
      </c>
      <c r="F2" s="64" t="s">
        <v>40</v>
      </c>
      <c r="G2" s="66"/>
      <c r="H2" s="124" t="s">
        <v>37</v>
      </c>
      <c r="I2" s="65" t="s">
        <v>42</v>
      </c>
      <c r="J2" s="66"/>
      <c r="K2" s="124" t="s">
        <v>37</v>
      </c>
      <c r="L2" s="65" t="s">
        <v>41</v>
      </c>
      <c r="M2" s="66"/>
      <c r="N2" s="101" t="s">
        <v>32</v>
      </c>
      <c r="O2" s="69" t="s">
        <v>11</v>
      </c>
      <c r="P2" s="66" t="s">
        <v>12</v>
      </c>
      <c r="Q2" s="66" t="s">
        <v>33</v>
      </c>
      <c r="R2" s="66" t="s">
        <v>13</v>
      </c>
      <c r="S2" s="66" t="s">
        <v>14</v>
      </c>
      <c r="T2" s="81"/>
      <c r="U2" s="139" t="s">
        <v>43</v>
      </c>
      <c r="V2" s="139" t="s">
        <v>44</v>
      </c>
      <c r="W2" s="139" t="s">
        <v>45</v>
      </c>
      <c r="X2" s="81"/>
      <c r="Y2" s="102"/>
      <c r="Z2" s="102"/>
      <c r="AA2" s="102"/>
      <c r="AB2" s="103"/>
      <c r="AC2" s="103"/>
      <c r="AD2" s="81"/>
    </row>
    <row r="3" spans="1:30" s="28" customFormat="1" ht="22.5" customHeight="1">
      <c r="A3" s="22" t="s">
        <v>35</v>
      </c>
      <c r="B3" s="23" t="str">
        <f>+Forsendur!D6</f>
        <v>Fyrirtækið ehf</v>
      </c>
      <c r="C3" s="22"/>
      <c r="D3" s="70"/>
      <c r="E3" s="70"/>
      <c r="F3" s="22"/>
      <c r="G3" s="26"/>
      <c r="H3" s="26"/>
      <c r="I3" s="74"/>
      <c r="J3" s="26"/>
      <c r="K3" s="26"/>
      <c r="L3" s="74"/>
      <c r="M3" s="26"/>
      <c r="N3" s="26"/>
      <c r="O3" s="29"/>
      <c r="P3" s="31"/>
      <c r="Q3" s="29"/>
      <c r="R3" s="29"/>
      <c r="S3" s="29"/>
      <c r="W3" s="29"/>
      <c r="X3" s="29"/>
      <c r="Y3" s="29"/>
      <c r="Z3" s="32"/>
      <c r="AA3" s="32"/>
      <c r="AB3" s="29"/>
      <c r="AC3" s="29"/>
      <c r="AD3" s="29"/>
    </row>
    <row r="4" spans="1:30" s="28" customFormat="1" ht="19.5" customHeight="1">
      <c r="A4" s="131" t="s">
        <v>34</v>
      </c>
      <c r="B4" s="132" t="str">
        <f>+Forsendur!F8</f>
        <v>31.12.2007</v>
      </c>
      <c r="C4" s="131"/>
      <c r="D4" s="133"/>
      <c r="E4" s="130"/>
      <c r="F4" s="131"/>
      <c r="G4" s="26"/>
      <c r="H4" s="26"/>
      <c r="I4" s="24"/>
      <c r="J4" s="25"/>
      <c r="K4" s="26"/>
      <c r="L4" s="24"/>
      <c r="M4" s="25"/>
      <c r="N4" s="26"/>
      <c r="O4" s="29"/>
      <c r="P4" s="31"/>
      <c r="R4" s="29"/>
      <c r="W4" s="29"/>
      <c r="X4" s="29"/>
      <c r="Y4" s="29"/>
      <c r="Z4" s="32"/>
      <c r="AA4" s="32"/>
      <c r="AB4" s="29"/>
      <c r="AC4" s="29"/>
      <c r="AD4" s="29"/>
    </row>
    <row r="5" spans="1:30" s="28" customFormat="1" ht="11.25" customHeight="1" thickBot="1">
      <c r="A5" s="71"/>
      <c r="B5" s="72"/>
      <c r="C5" s="71"/>
      <c r="D5" s="73"/>
      <c r="E5" s="29"/>
      <c r="F5" s="71"/>
      <c r="G5" s="26"/>
      <c r="H5" s="26"/>
      <c r="I5" s="24"/>
      <c r="J5" s="25"/>
      <c r="K5" s="26"/>
      <c r="L5" s="24"/>
      <c r="M5" s="25"/>
      <c r="N5" s="26"/>
      <c r="O5" s="29"/>
      <c r="P5" s="31"/>
      <c r="R5" s="29"/>
      <c r="W5" s="29"/>
      <c r="X5" s="29"/>
      <c r="Y5" s="29"/>
      <c r="Z5" s="32"/>
      <c r="AA5" s="32"/>
      <c r="AB5" s="29"/>
      <c r="AC5" s="29"/>
      <c r="AD5" s="29"/>
    </row>
    <row r="6" spans="1:30" s="28" customFormat="1" ht="13.5">
      <c r="A6" s="33" t="s">
        <v>3</v>
      </c>
      <c r="B6" s="35" t="str">
        <f>Forsendur!F9</f>
        <v>12</v>
      </c>
      <c r="D6" s="27"/>
      <c r="E6" s="27"/>
      <c r="F6" s="33"/>
      <c r="G6" s="34"/>
      <c r="H6" s="24"/>
      <c r="I6" s="36"/>
      <c r="J6" s="34"/>
      <c r="K6" s="24"/>
      <c r="L6" s="36"/>
      <c r="M6" s="34"/>
      <c r="N6" s="27"/>
      <c r="O6" s="30"/>
      <c r="T6" s="29"/>
      <c r="U6" s="70" t="s">
        <v>46</v>
      </c>
      <c r="V6" s="70"/>
      <c r="W6" s="70"/>
      <c r="X6" s="29"/>
      <c r="Y6" s="106" t="s">
        <v>31</v>
      </c>
      <c r="Z6" s="107"/>
      <c r="AA6" s="107"/>
      <c r="AB6" s="108"/>
      <c r="AC6" s="109"/>
      <c r="AD6" s="29"/>
    </row>
    <row r="7" spans="1:30" s="21" customFormat="1" ht="12.75">
      <c r="A7" s="76"/>
      <c r="B7" s="77"/>
      <c r="C7" s="37"/>
      <c r="D7" s="38"/>
      <c r="E7" s="38"/>
      <c r="F7" s="76"/>
      <c r="G7" s="39"/>
      <c r="H7" s="123" t="s">
        <v>38</v>
      </c>
      <c r="I7" s="123"/>
      <c r="J7" s="40"/>
      <c r="K7" s="123" t="s">
        <v>36</v>
      </c>
      <c r="L7" s="123"/>
      <c r="M7" s="40"/>
      <c r="N7" s="38"/>
      <c r="O7" s="41"/>
      <c r="P7" s="38"/>
      <c r="Q7" s="38"/>
      <c r="R7" s="38"/>
      <c r="S7" s="38"/>
      <c r="T7" s="78"/>
      <c r="U7" s="78"/>
      <c r="V7" s="78"/>
      <c r="W7" s="78"/>
      <c r="X7" s="78"/>
      <c r="Y7" s="110"/>
      <c r="Z7" s="55"/>
      <c r="AA7" s="55"/>
      <c r="AB7" s="4"/>
      <c r="AC7" s="111"/>
      <c r="AD7" s="78"/>
    </row>
    <row r="8" spans="1:30" s="82" customFormat="1" ht="36">
      <c r="A8" s="64" t="s">
        <v>23</v>
      </c>
      <c r="B8" s="80"/>
      <c r="C8" s="64" t="s">
        <v>4</v>
      </c>
      <c r="D8" s="65" t="s">
        <v>10</v>
      </c>
      <c r="E8" s="65" t="s">
        <v>24</v>
      </c>
      <c r="F8" s="64" t="s">
        <v>40</v>
      </c>
      <c r="G8" s="66"/>
      <c r="H8" s="124" t="s">
        <v>37</v>
      </c>
      <c r="I8" s="65" t="s">
        <v>42</v>
      </c>
      <c r="J8" s="66"/>
      <c r="K8" s="124" t="s">
        <v>37</v>
      </c>
      <c r="L8" s="65" t="s">
        <v>41</v>
      </c>
      <c r="M8" s="66"/>
      <c r="N8" s="67" t="s">
        <v>32</v>
      </c>
      <c r="O8" s="68" t="s">
        <v>11</v>
      </c>
      <c r="P8" s="65" t="s">
        <v>12</v>
      </c>
      <c r="Q8" s="65" t="s">
        <v>33</v>
      </c>
      <c r="R8" s="65" t="s">
        <v>13</v>
      </c>
      <c r="S8" s="65" t="s">
        <v>14</v>
      </c>
      <c r="T8" s="81"/>
      <c r="U8" s="139" t="s">
        <v>43</v>
      </c>
      <c r="V8" s="139" t="s">
        <v>44</v>
      </c>
      <c r="W8" s="139" t="s">
        <v>45</v>
      </c>
      <c r="X8" s="81"/>
      <c r="Y8" s="112" t="s">
        <v>27</v>
      </c>
      <c r="Z8" s="102" t="s">
        <v>26</v>
      </c>
      <c r="AA8" s="102" t="s">
        <v>28</v>
      </c>
      <c r="AB8" s="102" t="s">
        <v>29</v>
      </c>
      <c r="AC8" s="134" t="s">
        <v>30</v>
      </c>
      <c r="AD8" s="81"/>
    </row>
    <row r="9" spans="1:30" s="82" customFormat="1" ht="12.75">
      <c r="A9" s="79"/>
      <c r="B9" s="80"/>
      <c r="C9" s="98"/>
      <c r="D9" s="66"/>
      <c r="E9" s="66"/>
      <c r="F9" s="98"/>
      <c r="G9" s="66"/>
      <c r="H9" s="99"/>
      <c r="I9" s="100"/>
      <c r="J9" s="66"/>
      <c r="K9" s="99"/>
      <c r="L9" s="100"/>
      <c r="M9" s="66"/>
      <c r="N9" s="101"/>
      <c r="O9" s="69"/>
      <c r="P9" s="66"/>
      <c r="Q9" s="66"/>
      <c r="R9" s="66"/>
      <c r="S9" s="66"/>
      <c r="T9" s="81"/>
      <c r="U9" s="81"/>
      <c r="V9" s="81"/>
      <c r="W9" s="81"/>
      <c r="X9" s="81"/>
      <c r="Y9" s="112"/>
      <c r="Z9" s="102"/>
      <c r="AA9" s="102"/>
      <c r="AB9" s="103"/>
      <c r="AC9" s="113"/>
      <c r="AD9" s="81"/>
    </row>
    <row r="10" spans="1:30" s="21" customFormat="1">
      <c r="A10" s="42" t="s">
        <v>8</v>
      </c>
      <c r="B10" s="62"/>
      <c r="C10" s="54"/>
      <c r="D10" s="85"/>
      <c r="E10" s="85"/>
      <c r="F10" s="42"/>
      <c r="G10" s="43"/>
      <c r="H10" s="44"/>
      <c r="I10" s="45"/>
      <c r="J10" s="43"/>
      <c r="K10" s="44"/>
      <c r="L10" s="45"/>
      <c r="M10" s="43"/>
      <c r="N10" s="46"/>
      <c r="O10" s="126"/>
      <c r="P10" s="46"/>
      <c r="Q10" s="46"/>
      <c r="R10" s="46"/>
      <c r="S10" s="46"/>
      <c r="T10" s="47"/>
      <c r="U10" s="47"/>
      <c r="V10" s="47"/>
      <c r="W10" s="47"/>
      <c r="X10" s="47"/>
      <c r="Y10" s="110"/>
      <c r="Z10" s="55"/>
      <c r="AA10" s="55"/>
      <c r="AB10" s="43"/>
      <c r="AC10" s="114"/>
      <c r="AD10" s="78"/>
    </row>
    <row r="11" spans="1:30" s="21" customFormat="1">
      <c r="A11" s="42"/>
      <c r="B11" s="62"/>
      <c r="C11" s="54"/>
      <c r="D11" s="85"/>
      <c r="E11" s="85"/>
      <c r="F11" s="42"/>
      <c r="G11" s="43"/>
      <c r="H11" s="44"/>
      <c r="I11" s="45"/>
      <c r="J11" s="43"/>
      <c r="K11" s="44"/>
      <c r="L11" s="45"/>
      <c r="M11" s="43"/>
      <c r="N11" s="46"/>
      <c r="O11" s="126"/>
      <c r="P11" s="46"/>
      <c r="Q11" s="46"/>
      <c r="R11" s="46"/>
      <c r="S11" s="46"/>
      <c r="T11" s="47"/>
      <c r="U11" s="47"/>
      <c r="V11" s="47"/>
      <c r="W11" s="47"/>
      <c r="X11" s="47"/>
      <c r="Y11" s="110"/>
      <c r="Z11" s="55"/>
      <c r="AA11" s="55"/>
      <c r="AB11" s="43"/>
      <c r="AC11" s="114"/>
      <c r="AD11" s="78"/>
    </row>
    <row r="12" spans="1:30" s="21" customFormat="1">
      <c r="A12" s="198" t="s">
        <v>89</v>
      </c>
      <c r="B12" s="84"/>
      <c r="C12" s="193">
        <v>2005</v>
      </c>
      <c r="D12" s="177">
        <v>22700000</v>
      </c>
      <c r="E12" s="177">
        <v>234000</v>
      </c>
      <c r="F12" s="177">
        <v>11000000</v>
      </c>
      <c r="G12" s="136"/>
      <c r="H12" s="137"/>
      <c r="I12" s="135"/>
      <c r="J12" s="136"/>
      <c r="K12" s="137">
        <v>11</v>
      </c>
      <c r="L12" s="135">
        <v>-30000000</v>
      </c>
      <c r="M12" s="136"/>
      <c r="N12" s="138">
        <f t="shared" ref="N12:N18" si="0">IF(AND(D12&gt;0,I12&gt;0),"villa",D12+I12)</f>
        <v>22700000</v>
      </c>
      <c r="O12" s="125">
        <v>0.02</v>
      </c>
      <c r="P12" s="178">
        <f t="shared" ref="P12:P18" si="1">+IF(F12&gt;0,AB12,AC12)</f>
        <v>195000</v>
      </c>
      <c r="Q12" s="138">
        <f t="shared" ref="Q12:Q18" si="2">IF(L12&gt;0,"VILLA",IF(L12&lt;0,D12-E12+I12-P12+L12,"0"))</f>
        <v>-7729000</v>
      </c>
      <c r="R12" s="138">
        <f t="shared" ref="R12:R18" si="3">IF(L12&lt;0,0,E12+P12)</f>
        <v>0</v>
      </c>
      <c r="S12" s="138">
        <f t="shared" ref="S12:S18" si="4">IF(L12&lt;0,0,N12-R12)</f>
        <v>0</v>
      </c>
      <c r="T12" s="173"/>
      <c r="U12" s="173">
        <f t="shared" ref="U12:U18" si="5">+IF($L12&lt;0,D12+I12,0)</f>
        <v>22700000</v>
      </c>
      <c r="V12" s="173">
        <f t="shared" ref="V12:V18" si="6">+IF($L12&lt;0,E12+P12,0)</f>
        <v>429000</v>
      </c>
      <c r="W12" s="173">
        <f t="shared" ref="W12:W18" si="7">+U12-V12</f>
        <v>22271000</v>
      </c>
      <c r="X12" s="173"/>
      <c r="Y12" s="110">
        <f t="shared" ref="Y12:Y18" si="8">IF(I12&gt;0,H12,0)</f>
        <v>0</v>
      </c>
      <c r="Z12" s="55">
        <f t="shared" ref="Z12:Z18" si="9">IF(L12&lt;0,K12,0)</f>
        <v>11</v>
      </c>
      <c r="AA12" s="55">
        <f t="shared" ref="AA12:AA18" si="10">IF(AND(Y12=0,Z12=0),MAN,IF(AND(Y12&gt;0,Z12&gt;0),Z12-Y12,IF(Y12&gt;0,MAN-Y12+1,Z12-1)))</f>
        <v>10</v>
      </c>
      <c r="AB12" s="43">
        <f t="shared" ref="AB12:AB18" si="11">ROUND(INT(MAX(IF((E12+N12*O12*AA12/12)&gt;(N12-F12),(N12-F12)-E12,(N12-F12)*O12*AA12/12),0)+0.5),0)</f>
        <v>195000</v>
      </c>
      <c r="AC12" s="114">
        <f t="shared" ref="AC12:AC18" si="12">ROUND(INT(MAX(IF((E12+N12*O12*AA12/12)&gt;(1*N12),1*N12-E12,N12*O12*AA12/12),0)+0.5),0)</f>
        <v>378333</v>
      </c>
      <c r="AD12" s="78"/>
    </row>
    <row r="13" spans="1:30" s="21" customFormat="1" ht="11.25" customHeight="1">
      <c r="A13" s="198" t="s">
        <v>90</v>
      </c>
      <c r="B13" s="84"/>
      <c r="C13" s="193">
        <v>2004</v>
      </c>
      <c r="D13" s="177">
        <v>33000000</v>
      </c>
      <c r="E13" s="177">
        <v>720000</v>
      </c>
      <c r="F13" s="177">
        <v>15000000</v>
      </c>
      <c r="G13" s="136"/>
      <c r="H13" s="137"/>
      <c r="I13" s="135"/>
      <c r="J13" s="136"/>
      <c r="K13" s="137"/>
      <c r="L13" s="135"/>
      <c r="M13" s="136"/>
      <c r="N13" s="138">
        <f t="shared" si="0"/>
        <v>33000000</v>
      </c>
      <c r="O13" s="125">
        <v>0.02</v>
      </c>
      <c r="P13" s="178">
        <f t="shared" si="1"/>
        <v>360000</v>
      </c>
      <c r="Q13" s="138" t="str">
        <f t="shared" si="2"/>
        <v>0</v>
      </c>
      <c r="R13" s="138">
        <f t="shared" si="3"/>
        <v>1080000</v>
      </c>
      <c r="S13" s="138">
        <f t="shared" si="4"/>
        <v>31920000</v>
      </c>
      <c r="T13" s="173"/>
      <c r="U13" s="173">
        <f t="shared" si="5"/>
        <v>0</v>
      </c>
      <c r="V13" s="173">
        <f t="shared" si="6"/>
        <v>0</v>
      </c>
      <c r="W13" s="173">
        <f t="shared" si="7"/>
        <v>0</v>
      </c>
      <c r="X13" s="173"/>
      <c r="Y13" s="110">
        <f t="shared" si="8"/>
        <v>0</v>
      </c>
      <c r="Z13" s="55">
        <f t="shared" si="9"/>
        <v>0</v>
      </c>
      <c r="AA13" s="55" t="str">
        <f t="shared" si="10"/>
        <v>12</v>
      </c>
      <c r="AB13" s="43">
        <f t="shared" si="11"/>
        <v>360000</v>
      </c>
      <c r="AC13" s="114">
        <f t="shared" si="12"/>
        <v>660000</v>
      </c>
      <c r="AD13" s="78"/>
    </row>
    <row r="14" spans="1:30" s="21" customFormat="1">
      <c r="A14" s="333" t="s">
        <v>100</v>
      </c>
      <c r="B14" s="84"/>
      <c r="C14" s="193">
        <v>2006</v>
      </c>
      <c r="D14" s="177"/>
      <c r="E14" s="177"/>
      <c r="F14" s="177">
        <v>25000000</v>
      </c>
      <c r="G14" s="136"/>
      <c r="H14" s="137">
        <v>9</v>
      </c>
      <c r="I14" s="135">
        <v>50000000</v>
      </c>
      <c r="J14" s="136"/>
      <c r="K14" s="137"/>
      <c r="L14" s="135"/>
      <c r="M14" s="136"/>
      <c r="N14" s="138">
        <f t="shared" si="0"/>
        <v>50000000</v>
      </c>
      <c r="O14" s="125">
        <v>0.02</v>
      </c>
      <c r="P14" s="178">
        <f t="shared" si="1"/>
        <v>166667</v>
      </c>
      <c r="Q14" s="138" t="str">
        <f t="shared" si="2"/>
        <v>0</v>
      </c>
      <c r="R14" s="138">
        <f t="shared" si="3"/>
        <v>166667</v>
      </c>
      <c r="S14" s="138">
        <f t="shared" si="4"/>
        <v>49833333</v>
      </c>
      <c r="T14" s="173"/>
      <c r="U14" s="173">
        <f t="shared" si="5"/>
        <v>0</v>
      </c>
      <c r="V14" s="173">
        <f t="shared" si="6"/>
        <v>0</v>
      </c>
      <c r="W14" s="173">
        <f t="shared" si="7"/>
        <v>0</v>
      </c>
      <c r="X14" s="173"/>
      <c r="Y14" s="110">
        <f t="shared" si="8"/>
        <v>9</v>
      </c>
      <c r="Z14" s="55">
        <f t="shared" si="9"/>
        <v>0</v>
      </c>
      <c r="AA14" s="55">
        <f t="shared" si="10"/>
        <v>4</v>
      </c>
      <c r="AB14" s="43">
        <f t="shared" si="11"/>
        <v>166667</v>
      </c>
      <c r="AC14" s="114">
        <f t="shared" si="12"/>
        <v>333333</v>
      </c>
      <c r="AD14" s="78"/>
    </row>
    <row r="15" spans="1:30" s="21" customFormat="1" hidden="1" outlineLevel="1">
      <c r="A15" s="198"/>
      <c r="B15" s="84"/>
      <c r="C15" s="193"/>
      <c r="D15" s="177"/>
      <c r="E15" s="177"/>
      <c r="F15" s="177"/>
      <c r="G15" s="136"/>
      <c r="H15" s="137"/>
      <c r="I15" s="135"/>
      <c r="J15" s="136"/>
      <c r="K15" s="137"/>
      <c r="L15" s="135"/>
      <c r="M15" s="136"/>
      <c r="N15" s="138">
        <f t="shared" si="0"/>
        <v>0</v>
      </c>
      <c r="O15" s="125"/>
      <c r="P15" s="178">
        <f t="shared" si="1"/>
        <v>0</v>
      </c>
      <c r="Q15" s="138" t="str">
        <f t="shared" si="2"/>
        <v>0</v>
      </c>
      <c r="R15" s="138">
        <f t="shared" si="3"/>
        <v>0</v>
      </c>
      <c r="S15" s="138">
        <f t="shared" si="4"/>
        <v>0</v>
      </c>
      <c r="T15" s="173"/>
      <c r="U15" s="173">
        <f t="shared" si="5"/>
        <v>0</v>
      </c>
      <c r="V15" s="173">
        <f t="shared" si="6"/>
        <v>0</v>
      </c>
      <c r="W15" s="173">
        <f t="shared" si="7"/>
        <v>0</v>
      </c>
      <c r="X15" s="173"/>
      <c r="Y15" s="110">
        <f t="shared" si="8"/>
        <v>0</v>
      </c>
      <c r="Z15" s="55">
        <f t="shared" si="9"/>
        <v>0</v>
      </c>
      <c r="AA15" s="55" t="str">
        <f t="shared" si="10"/>
        <v>12</v>
      </c>
      <c r="AB15" s="43">
        <f t="shared" si="11"/>
        <v>0</v>
      </c>
      <c r="AC15" s="114">
        <f t="shared" si="12"/>
        <v>0</v>
      </c>
      <c r="AD15" s="78"/>
    </row>
    <row r="16" spans="1:30" s="21" customFormat="1" ht="11.25" hidden="1" customHeight="1" outlineLevel="1">
      <c r="A16" s="198"/>
      <c r="B16" s="84"/>
      <c r="C16" s="193"/>
      <c r="D16" s="177"/>
      <c r="E16" s="177"/>
      <c r="F16" s="177"/>
      <c r="G16" s="136"/>
      <c r="H16" s="137"/>
      <c r="I16" s="135"/>
      <c r="J16" s="136"/>
      <c r="K16" s="137"/>
      <c r="L16" s="135"/>
      <c r="M16" s="136"/>
      <c r="N16" s="138">
        <f t="shared" si="0"/>
        <v>0</v>
      </c>
      <c r="O16" s="125"/>
      <c r="P16" s="178">
        <f t="shared" si="1"/>
        <v>0</v>
      </c>
      <c r="Q16" s="138" t="str">
        <f t="shared" si="2"/>
        <v>0</v>
      </c>
      <c r="R16" s="138">
        <f t="shared" si="3"/>
        <v>0</v>
      </c>
      <c r="S16" s="138">
        <f t="shared" si="4"/>
        <v>0</v>
      </c>
      <c r="T16" s="173"/>
      <c r="U16" s="173">
        <f t="shared" si="5"/>
        <v>0</v>
      </c>
      <c r="V16" s="173">
        <f t="shared" si="6"/>
        <v>0</v>
      </c>
      <c r="W16" s="173">
        <f t="shared" si="7"/>
        <v>0</v>
      </c>
      <c r="X16" s="173"/>
      <c r="Y16" s="110">
        <f t="shared" si="8"/>
        <v>0</v>
      </c>
      <c r="Z16" s="55">
        <f t="shared" si="9"/>
        <v>0</v>
      </c>
      <c r="AA16" s="55" t="str">
        <f t="shared" si="10"/>
        <v>12</v>
      </c>
      <c r="AB16" s="43">
        <f t="shared" si="11"/>
        <v>0</v>
      </c>
      <c r="AC16" s="114">
        <f t="shared" si="12"/>
        <v>0</v>
      </c>
      <c r="AD16" s="78"/>
    </row>
    <row r="17" spans="1:30" s="21" customFormat="1" ht="11.25" hidden="1" customHeight="1" outlineLevel="1">
      <c r="A17" s="198"/>
      <c r="B17" s="84"/>
      <c r="C17" s="193"/>
      <c r="D17" s="177"/>
      <c r="E17" s="177"/>
      <c r="F17" s="177"/>
      <c r="G17" s="136"/>
      <c r="H17" s="137"/>
      <c r="I17" s="135"/>
      <c r="J17" s="136"/>
      <c r="K17" s="137"/>
      <c r="L17" s="135"/>
      <c r="M17" s="136"/>
      <c r="N17" s="138">
        <f t="shared" si="0"/>
        <v>0</v>
      </c>
      <c r="O17" s="125"/>
      <c r="P17" s="178">
        <f t="shared" si="1"/>
        <v>0</v>
      </c>
      <c r="Q17" s="138" t="str">
        <f t="shared" si="2"/>
        <v>0</v>
      </c>
      <c r="R17" s="138">
        <f t="shared" si="3"/>
        <v>0</v>
      </c>
      <c r="S17" s="138">
        <f t="shared" si="4"/>
        <v>0</v>
      </c>
      <c r="T17" s="173"/>
      <c r="U17" s="173">
        <f t="shared" si="5"/>
        <v>0</v>
      </c>
      <c r="V17" s="173">
        <f t="shared" si="6"/>
        <v>0</v>
      </c>
      <c r="W17" s="173">
        <f t="shared" si="7"/>
        <v>0</v>
      </c>
      <c r="X17" s="173"/>
      <c r="Y17" s="110">
        <f t="shared" si="8"/>
        <v>0</v>
      </c>
      <c r="Z17" s="55">
        <f t="shared" si="9"/>
        <v>0</v>
      </c>
      <c r="AA17" s="55" t="str">
        <f t="shared" si="10"/>
        <v>12</v>
      </c>
      <c r="AB17" s="43">
        <f t="shared" si="11"/>
        <v>0</v>
      </c>
      <c r="AC17" s="114">
        <f t="shared" si="12"/>
        <v>0</v>
      </c>
      <c r="AD17" s="78"/>
    </row>
    <row r="18" spans="1:30" s="21" customFormat="1" ht="11.25" hidden="1" customHeight="1" outlineLevel="1">
      <c r="A18" s="198"/>
      <c r="B18" s="84"/>
      <c r="C18" s="193"/>
      <c r="D18" s="177"/>
      <c r="E18" s="177"/>
      <c r="F18" s="177"/>
      <c r="G18" s="136"/>
      <c r="H18" s="137"/>
      <c r="I18" s="135"/>
      <c r="J18" s="136"/>
      <c r="K18" s="137"/>
      <c r="L18" s="135"/>
      <c r="M18" s="136"/>
      <c r="N18" s="138">
        <f t="shared" si="0"/>
        <v>0</v>
      </c>
      <c r="O18" s="125"/>
      <c r="P18" s="178">
        <f t="shared" si="1"/>
        <v>0</v>
      </c>
      <c r="Q18" s="138" t="str">
        <f t="shared" si="2"/>
        <v>0</v>
      </c>
      <c r="R18" s="138">
        <f t="shared" si="3"/>
        <v>0</v>
      </c>
      <c r="S18" s="138">
        <f t="shared" si="4"/>
        <v>0</v>
      </c>
      <c r="T18" s="173"/>
      <c r="U18" s="173">
        <f t="shared" si="5"/>
        <v>0</v>
      </c>
      <c r="V18" s="173">
        <f t="shared" si="6"/>
        <v>0</v>
      </c>
      <c r="W18" s="173">
        <f t="shared" si="7"/>
        <v>0</v>
      </c>
      <c r="X18" s="173"/>
      <c r="Y18" s="110">
        <f t="shared" si="8"/>
        <v>0</v>
      </c>
      <c r="Z18" s="55">
        <f t="shared" si="9"/>
        <v>0</v>
      </c>
      <c r="AA18" s="55" t="str">
        <f t="shared" si="10"/>
        <v>12</v>
      </c>
      <c r="AB18" s="43">
        <f t="shared" si="11"/>
        <v>0</v>
      </c>
      <c r="AC18" s="114">
        <f t="shared" si="12"/>
        <v>0</v>
      </c>
      <c r="AD18" s="78"/>
    </row>
    <row r="19" spans="1:30" s="21" customFormat="1" ht="6" customHeight="1" collapsed="1">
      <c r="A19" s="92"/>
      <c r="B19" s="84"/>
      <c r="C19" s="49"/>
      <c r="D19" s="179"/>
      <c r="E19" s="179"/>
      <c r="F19" s="145"/>
      <c r="G19" s="136"/>
      <c r="H19" s="146"/>
      <c r="I19" s="147"/>
      <c r="J19" s="136"/>
      <c r="K19" s="146"/>
      <c r="L19" s="147"/>
      <c r="M19" s="136"/>
      <c r="N19" s="138"/>
      <c r="O19" s="126"/>
      <c r="P19" s="138"/>
      <c r="Q19" s="138"/>
      <c r="R19" s="138"/>
      <c r="S19" s="138"/>
      <c r="T19" s="173"/>
      <c r="U19" s="173"/>
      <c r="V19" s="173"/>
      <c r="W19" s="173"/>
      <c r="X19" s="173"/>
      <c r="Y19" s="110"/>
      <c r="Z19" s="55"/>
      <c r="AA19" s="55"/>
      <c r="AB19" s="43"/>
      <c r="AC19" s="114"/>
      <c r="AD19" s="78"/>
    </row>
    <row r="20" spans="1:30" s="21" customFormat="1" ht="12.75">
      <c r="A20" s="143" t="s">
        <v>9</v>
      </c>
      <c r="B20" s="84"/>
      <c r="C20" s="49"/>
      <c r="D20" s="180">
        <f>SUM(D12:D19)</f>
        <v>55700000</v>
      </c>
      <c r="E20" s="180">
        <f>SUM(E12:E19)</f>
        <v>954000</v>
      </c>
      <c r="F20" s="180">
        <f>SUM(F12:F19)</f>
        <v>51000000</v>
      </c>
      <c r="G20" s="154"/>
      <c r="H20" s="154"/>
      <c r="I20" s="180">
        <f>SUM(I12:I19)</f>
        <v>50000000</v>
      </c>
      <c r="J20" s="154"/>
      <c r="K20" s="154"/>
      <c r="L20" s="180">
        <f>SUM(L12:L19)</f>
        <v>-30000000</v>
      </c>
      <c r="M20" s="154"/>
      <c r="N20" s="180">
        <f>SUM(N12:N19)</f>
        <v>105700000</v>
      </c>
      <c r="O20" s="181"/>
      <c r="P20" s="180">
        <f>SUM(P12:P19)</f>
        <v>721667</v>
      </c>
      <c r="Q20" s="180">
        <f>SUM(Q12:Q19)</f>
        <v>-7729000</v>
      </c>
      <c r="R20" s="180">
        <f>SUM(R12:R19)</f>
        <v>1246667</v>
      </c>
      <c r="S20" s="180">
        <f>SUM(S12:S19)</f>
        <v>81753333</v>
      </c>
      <c r="T20" s="173"/>
      <c r="U20" s="180">
        <f>SUM(U12:U19)</f>
        <v>22700000</v>
      </c>
      <c r="V20" s="180">
        <f>SUM(V12:V19)</f>
        <v>429000</v>
      </c>
      <c r="W20" s="180">
        <f>SUM(W12:W19)</f>
        <v>22271000</v>
      </c>
      <c r="X20" s="173"/>
      <c r="Y20" s="110"/>
      <c r="Z20" s="55"/>
      <c r="AA20" s="55"/>
      <c r="AB20" s="43"/>
      <c r="AC20" s="114"/>
      <c r="AD20" s="78"/>
    </row>
    <row r="21" spans="1:30" s="21" customFormat="1" ht="12.75">
      <c r="A21" s="86"/>
      <c r="B21" s="84"/>
      <c r="C21" s="49"/>
      <c r="D21" s="179"/>
      <c r="E21" s="179"/>
      <c r="F21" s="145"/>
      <c r="G21" s="154"/>
      <c r="H21" s="154"/>
      <c r="I21" s="179"/>
      <c r="J21" s="154"/>
      <c r="K21" s="154"/>
      <c r="L21" s="179"/>
      <c r="M21" s="154"/>
      <c r="N21" s="179"/>
      <c r="O21" s="128"/>
      <c r="P21" s="179"/>
      <c r="Q21" s="179"/>
      <c r="R21" s="179"/>
      <c r="S21" s="179"/>
      <c r="T21" s="173"/>
      <c r="U21" s="173"/>
      <c r="V21" s="173"/>
      <c r="W21" s="173"/>
      <c r="X21" s="173"/>
      <c r="Y21" s="110"/>
      <c r="Z21" s="55"/>
      <c r="AA21" s="55"/>
      <c r="AB21" s="43"/>
      <c r="AC21" s="114"/>
      <c r="AD21" s="78"/>
    </row>
    <row r="22" spans="1:30" s="21" customFormat="1" ht="12.75">
      <c r="A22" s="42" t="s">
        <v>15</v>
      </c>
      <c r="B22" s="62"/>
      <c r="C22" s="194"/>
      <c r="D22" s="148"/>
      <c r="E22" s="148"/>
      <c r="F22" s="149"/>
      <c r="G22" s="150"/>
      <c r="H22" s="151"/>
      <c r="I22" s="148"/>
      <c r="J22" s="150"/>
      <c r="K22" s="151"/>
      <c r="L22" s="148"/>
      <c r="M22" s="150"/>
      <c r="N22" s="148"/>
      <c r="O22" s="41"/>
      <c r="P22" s="178"/>
      <c r="Q22" s="178"/>
      <c r="R22" s="178"/>
      <c r="S22" s="178"/>
      <c r="T22" s="182"/>
      <c r="U22" s="182"/>
      <c r="V22" s="182"/>
      <c r="W22" s="182"/>
      <c r="X22" s="166"/>
      <c r="Y22" s="110"/>
      <c r="Z22" s="55"/>
      <c r="AA22" s="55"/>
      <c r="AB22" s="4"/>
      <c r="AC22" s="111"/>
      <c r="AD22" s="78"/>
    </row>
    <row r="23" spans="1:30" s="21" customFormat="1" ht="12.75">
      <c r="A23" s="83"/>
      <c r="B23" s="84"/>
      <c r="C23" s="195"/>
      <c r="D23" s="179"/>
      <c r="E23" s="179"/>
      <c r="F23" s="151"/>
      <c r="G23" s="136"/>
      <c r="H23" s="146"/>
      <c r="I23" s="147"/>
      <c r="J23" s="136"/>
      <c r="K23" s="146"/>
      <c r="L23" s="147"/>
      <c r="M23" s="136"/>
      <c r="N23" s="138"/>
      <c r="O23" s="41"/>
      <c r="P23" s="178"/>
      <c r="Q23" s="138"/>
      <c r="R23" s="138"/>
      <c r="S23" s="138"/>
      <c r="T23" s="173"/>
      <c r="U23" s="173"/>
      <c r="V23" s="173"/>
      <c r="W23" s="173"/>
      <c r="X23" s="173"/>
      <c r="Y23" s="110"/>
      <c r="Z23" s="55"/>
      <c r="AA23" s="55"/>
      <c r="AB23" s="43"/>
      <c r="AC23" s="114"/>
      <c r="AD23" s="78"/>
    </row>
    <row r="24" spans="1:30" s="21" customFormat="1">
      <c r="A24" s="198" t="s">
        <v>96</v>
      </c>
      <c r="B24" s="84"/>
      <c r="C24" s="193">
        <v>2003</v>
      </c>
      <c r="D24" s="177">
        <v>10000000</v>
      </c>
      <c r="E24" s="177">
        <v>1500000</v>
      </c>
      <c r="F24" s="177">
        <v>0</v>
      </c>
      <c r="G24" s="136"/>
      <c r="H24" s="137"/>
      <c r="I24" s="135"/>
      <c r="J24" s="136"/>
      <c r="K24" s="137"/>
      <c r="L24" s="135"/>
      <c r="M24" s="136"/>
      <c r="N24" s="138">
        <f t="shared" ref="N24:N33" si="13">IF(AND(D24&gt;0,I24&gt;0),"villa",D24+I24)</f>
        <v>10000000</v>
      </c>
      <c r="O24" s="125">
        <v>0.05</v>
      </c>
      <c r="P24" s="178">
        <f t="shared" ref="P24:P33" si="14">+IF(F24&gt;0,AB24,AC24)</f>
        <v>500000</v>
      </c>
      <c r="Q24" s="138" t="str">
        <f t="shared" ref="Q24:Q33" si="15">IF(L24&gt;0,"VILLA",IF(L24&lt;0,D24-E24+I24-P24+L24,"0"))</f>
        <v>0</v>
      </c>
      <c r="R24" s="138">
        <f t="shared" ref="R24:R33" si="16">IF(L24&lt;0,0,E24+P24)</f>
        <v>2000000</v>
      </c>
      <c r="S24" s="138">
        <f t="shared" ref="S24:S33" si="17">IF(L24&lt;0,0,N24-R24)</f>
        <v>8000000</v>
      </c>
      <c r="T24" s="173"/>
      <c r="U24" s="173">
        <f t="shared" ref="U24:U33" si="18">+IF($L24&lt;0,D24+I24,0)</f>
        <v>0</v>
      </c>
      <c r="V24" s="173">
        <f t="shared" ref="V24:V33" si="19">+IF($L24&lt;0,E24+P24,0)</f>
        <v>0</v>
      </c>
      <c r="W24" s="173">
        <f t="shared" ref="W24:W33" si="20">+U24-V24</f>
        <v>0</v>
      </c>
      <c r="X24" s="173"/>
      <c r="Y24" s="110">
        <f t="shared" ref="Y24:Y33" si="21">IF(I24&gt;0,H24,0)</f>
        <v>0</v>
      </c>
      <c r="Z24" s="55">
        <f t="shared" ref="Z24:Z33" si="22">IF(L24&lt;0,K24,0)</f>
        <v>0</v>
      </c>
      <c r="AA24" s="55" t="str">
        <f t="shared" ref="AA24:AA33" si="23">IF(AND(Y24=0,Z24=0),MAN,IF(AND(Y24&gt;0,Z24&gt;0),Z24-Y24,IF(Y24&gt;0,MAN-Y24+1,Z24-1)))</f>
        <v>12</v>
      </c>
      <c r="AB24" s="43">
        <f t="shared" ref="AB24:AB33" si="24">ROUND(INT(MAX(IF((E24+N24*O24*AA24/12)&gt;(N24-F24),(N24-F24)-E24,(N24-F24)*O24*AA24/12),0)+0.5),0)</f>
        <v>500000</v>
      </c>
      <c r="AC24" s="114">
        <f t="shared" ref="AC24:AC33" si="25">ROUND(INT(MAX(IF((E24+N24*O24*AA24/12)&gt;(1*N24),1*N24-E24,N24*O24*AA24/12),0)+0.5),0)</f>
        <v>500000</v>
      </c>
      <c r="AD24" s="78"/>
    </row>
    <row r="25" spans="1:30" s="21" customFormat="1" hidden="1" outlineLevel="1">
      <c r="A25" s="198"/>
      <c r="B25" s="84"/>
      <c r="C25" s="193"/>
      <c r="D25" s="177"/>
      <c r="E25" s="177"/>
      <c r="F25" s="177"/>
      <c r="G25" s="136"/>
      <c r="H25" s="137"/>
      <c r="I25" s="135"/>
      <c r="J25" s="136"/>
      <c r="K25" s="137"/>
      <c r="L25" s="135"/>
      <c r="M25" s="136"/>
      <c r="N25" s="138">
        <f t="shared" si="13"/>
        <v>0</v>
      </c>
      <c r="O25" s="125"/>
      <c r="P25" s="178">
        <f t="shared" si="14"/>
        <v>0</v>
      </c>
      <c r="Q25" s="138" t="str">
        <f t="shared" si="15"/>
        <v>0</v>
      </c>
      <c r="R25" s="138">
        <f t="shared" si="16"/>
        <v>0</v>
      </c>
      <c r="S25" s="138">
        <f t="shared" si="17"/>
        <v>0</v>
      </c>
      <c r="T25" s="173"/>
      <c r="U25" s="173">
        <f t="shared" si="18"/>
        <v>0</v>
      </c>
      <c r="V25" s="173">
        <f t="shared" si="19"/>
        <v>0</v>
      </c>
      <c r="W25" s="173">
        <f t="shared" si="20"/>
        <v>0</v>
      </c>
      <c r="X25" s="173"/>
      <c r="Y25" s="110">
        <f t="shared" si="21"/>
        <v>0</v>
      </c>
      <c r="Z25" s="55">
        <f t="shared" si="22"/>
        <v>0</v>
      </c>
      <c r="AA25" s="55" t="str">
        <f t="shared" si="23"/>
        <v>12</v>
      </c>
      <c r="AB25" s="43">
        <f t="shared" si="24"/>
        <v>0</v>
      </c>
      <c r="AC25" s="114">
        <f t="shared" si="25"/>
        <v>0</v>
      </c>
      <c r="AD25" s="78"/>
    </row>
    <row r="26" spans="1:30" s="21" customFormat="1" hidden="1" outlineLevel="1">
      <c r="A26" s="198"/>
      <c r="B26" s="84"/>
      <c r="C26" s="193"/>
      <c r="D26" s="177"/>
      <c r="E26" s="177"/>
      <c r="F26" s="177"/>
      <c r="G26" s="136"/>
      <c r="H26" s="137"/>
      <c r="I26" s="135"/>
      <c r="J26" s="136"/>
      <c r="K26" s="137"/>
      <c r="L26" s="135"/>
      <c r="M26" s="136"/>
      <c r="N26" s="138">
        <f t="shared" si="13"/>
        <v>0</v>
      </c>
      <c r="O26" s="125"/>
      <c r="P26" s="178">
        <f t="shared" si="14"/>
        <v>0</v>
      </c>
      <c r="Q26" s="138" t="str">
        <f t="shared" si="15"/>
        <v>0</v>
      </c>
      <c r="R26" s="138">
        <f t="shared" si="16"/>
        <v>0</v>
      </c>
      <c r="S26" s="138">
        <f t="shared" si="17"/>
        <v>0</v>
      </c>
      <c r="T26" s="173"/>
      <c r="U26" s="173">
        <f t="shared" si="18"/>
        <v>0</v>
      </c>
      <c r="V26" s="173">
        <f t="shared" si="19"/>
        <v>0</v>
      </c>
      <c r="W26" s="173">
        <f t="shared" si="20"/>
        <v>0</v>
      </c>
      <c r="X26" s="173"/>
      <c r="Y26" s="110">
        <f t="shared" si="21"/>
        <v>0</v>
      </c>
      <c r="Z26" s="55">
        <f t="shared" si="22"/>
        <v>0</v>
      </c>
      <c r="AA26" s="55" t="str">
        <f t="shared" si="23"/>
        <v>12</v>
      </c>
      <c r="AB26" s="43">
        <f t="shared" si="24"/>
        <v>0</v>
      </c>
      <c r="AC26" s="114">
        <f t="shared" si="25"/>
        <v>0</v>
      </c>
      <c r="AD26" s="78"/>
    </row>
    <row r="27" spans="1:30" s="21" customFormat="1" hidden="1" outlineLevel="1">
      <c r="A27" s="198"/>
      <c r="B27" s="84"/>
      <c r="C27" s="193"/>
      <c r="D27" s="177"/>
      <c r="E27" s="177"/>
      <c r="F27" s="177"/>
      <c r="G27" s="136"/>
      <c r="H27" s="137"/>
      <c r="I27" s="135"/>
      <c r="J27" s="136"/>
      <c r="K27" s="137"/>
      <c r="L27" s="135"/>
      <c r="M27" s="136"/>
      <c r="N27" s="138">
        <f t="shared" si="13"/>
        <v>0</v>
      </c>
      <c r="O27" s="125"/>
      <c r="P27" s="178">
        <f t="shared" si="14"/>
        <v>0</v>
      </c>
      <c r="Q27" s="138" t="str">
        <f t="shared" si="15"/>
        <v>0</v>
      </c>
      <c r="R27" s="138">
        <f t="shared" si="16"/>
        <v>0</v>
      </c>
      <c r="S27" s="138">
        <f t="shared" si="17"/>
        <v>0</v>
      </c>
      <c r="T27" s="173"/>
      <c r="U27" s="173">
        <f t="shared" si="18"/>
        <v>0</v>
      </c>
      <c r="V27" s="173">
        <f t="shared" si="19"/>
        <v>0</v>
      </c>
      <c r="W27" s="173">
        <f t="shared" si="20"/>
        <v>0</v>
      </c>
      <c r="X27" s="173"/>
      <c r="Y27" s="110">
        <f t="shared" si="21"/>
        <v>0</v>
      </c>
      <c r="Z27" s="55">
        <f t="shared" si="22"/>
        <v>0</v>
      </c>
      <c r="AA27" s="55" t="str">
        <f t="shared" si="23"/>
        <v>12</v>
      </c>
      <c r="AB27" s="43">
        <f t="shared" si="24"/>
        <v>0</v>
      </c>
      <c r="AC27" s="114">
        <f t="shared" si="25"/>
        <v>0</v>
      </c>
      <c r="AD27" s="78"/>
    </row>
    <row r="28" spans="1:30" s="21" customFormat="1" hidden="1" outlineLevel="1">
      <c r="A28" s="198"/>
      <c r="B28" s="84"/>
      <c r="C28" s="193"/>
      <c r="D28" s="177"/>
      <c r="E28" s="177"/>
      <c r="F28" s="177"/>
      <c r="G28" s="136"/>
      <c r="H28" s="137"/>
      <c r="I28" s="135"/>
      <c r="J28" s="136"/>
      <c r="K28" s="137"/>
      <c r="L28" s="135"/>
      <c r="M28" s="136"/>
      <c r="N28" s="138">
        <f t="shared" si="13"/>
        <v>0</v>
      </c>
      <c r="O28" s="125"/>
      <c r="P28" s="178">
        <f t="shared" si="14"/>
        <v>0</v>
      </c>
      <c r="Q28" s="138" t="str">
        <f t="shared" si="15"/>
        <v>0</v>
      </c>
      <c r="R28" s="138">
        <f t="shared" si="16"/>
        <v>0</v>
      </c>
      <c r="S28" s="138">
        <f t="shared" si="17"/>
        <v>0</v>
      </c>
      <c r="T28" s="173"/>
      <c r="U28" s="173">
        <f t="shared" si="18"/>
        <v>0</v>
      </c>
      <c r="V28" s="173">
        <f t="shared" si="19"/>
        <v>0</v>
      </c>
      <c r="W28" s="173">
        <f t="shared" si="20"/>
        <v>0</v>
      </c>
      <c r="X28" s="173"/>
      <c r="Y28" s="110">
        <f t="shared" si="21"/>
        <v>0</v>
      </c>
      <c r="Z28" s="55">
        <f t="shared" si="22"/>
        <v>0</v>
      </c>
      <c r="AA28" s="55" t="str">
        <f t="shared" si="23"/>
        <v>12</v>
      </c>
      <c r="AB28" s="43">
        <f t="shared" si="24"/>
        <v>0</v>
      </c>
      <c r="AC28" s="114">
        <f t="shared" si="25"/>
        <v>0</v>
      </c>
      <c r="AD28" s="78"/>
    </row>
    <row r="29" spans="1:30" s="21" customFormat="1" hidden="1" outlineLevel="1">
      <c r="A29" s="198"/>
      <c r="B29" s="84"/>
      <c r="C29" s="193"/>
      <c r="D29" s="177"/>
      <c r="E29" s="177"/>
      <c r="F29" s="177"/>
      <c r="G29" s="136"/>
      <c r="H29" s="137"/>
      <c r="I29" s="135"/>
      <c r="J29" s="136"/>
      <c r="K29" s="137"/>
      <c r="L29" s="135"/>
      <c r="M29" s="136"/>
      <c r="N29" s="138">
        <f t="shared" si="13"/>
        <v>0</v>
      </c>
      <c r="O29" s="125"/>
      <c r="P29" s="178">
        <f t="shared" si="14"/>
        <v>0</v>
      </c>
      <c r="Q29" s="138" t="str">
        <f t="shared" si="15"/>
        <v>0</v>
      </c>
      <c r="R29" s="138">
        <f t="shared" si="16"/>
        <v>0</v>
      </c>
      <c r="S29" s="138">
        <f t="shared" si="17"/>
        <v>0</v>
      </c>
      <c r="T29" s="173"/>
      <c r="U29" s="173">
        <f t="shared" si="18"/>
        <v>0</v>
      </c>
      <c r="V29" s="173">
        <f t="shared" si="19"/>
        <v>0</v>
      </c>
      <c r="W29" s="173">
        <f t="shared" si="20"/>
        <v>0</v>
      </c>
      <c r="X29" s="173"/>
      <c r="Y29" s="110">
        <f t="shared" si="21"/>
        <v>0</v>
      </c>
      <c r="Z29" s="55">
        <f t="shared" si="22"/>
        <v>0</v>
      </c>
      <c r="AA29" s="55" t="str">
        <f t="shared" si="23"/>
        <v>12</v>
      </c>
      <c r="AB29" s="43">
        <f t="shared" si="24"/>
        <v>0</v>
      </c>
      <c r="AC29" s="114">
        <f t="shared" si="25"/>
        <v>0</v>
      </c>
      <c r="AD29" s="78"/>
    </row>
    <row r="30" spans="1:30" s="21" customFormat="1" hidden="1" outlineLevel="1">
      <c r="A30" s="198"/>
      <c r="B30" s="84"/>
      <c r="C30" s="193"/>
      <c r="D30" s="177"/>
      <c r="E30" s="177"/>
      <c r="F30" s="177"/>
      <c r="G30" s="136"/>
      <c r="H30" s="137"/>
      <c r="I30" s="135"/>
      <c r="J30" s="136"/>
      <c r="K30" s="137"/>
      <c r="L30" s="135"/>
      <c r="M30" s="136"/>
      <c r="N30" s="138">
        <f t="shared" si="13"/>
        <v>0</v>
      </c>
      <c r="O30" s="125"/>
      <c r="P30" s="178">
        <f t="shared" si="14"/>
        <v>0</v>
      </c>
      <c r="Q30" s="138" t="str">
        <f t="shared" si="15"/>
        <v>0</v>
      </c>
      <c r="R30" s="138">
        <f t="shared" si="16"/>
        <v>0</v>
      </c>
      <c r="S30" s="138">
        <f t="shared" si="17"/>
        <v>0</v>
      </c>
      <c r="T30" s="173"/>
      <c r="U30" s="173">
        <f t="shared" si="18"/>
        <v>0</v>
      </c>
      <c r="V30" s="173">
        <f t="shared" si="19"/>
        <v>0</v>
      </c>
      <c r="W30" s="173">
        <f t="shared" si="20"/>
        <v>0</v>
      </c>
      <c r="X30" s="173"/>
      <c r="Y30" s="110">
        <f t="shared" si="21"/>
        <v>0</v>
      </c>
      <c r="Z30" s="55">
        <f t="shared" si="22"/>
        <v>0</v>
      </c>
      <c r="AA30" s="55" t="str">
        <f t="shared" si="23"/>
        <v>12</v>
      </c>
      <c r="AB30" s="43">
        <f t="shared" si="24"/>
        <v>0</v>
      </c>
      <c r="AC30" s="114">
        <f t="shared" si="25"/>
        <v>0</v>
      </c>
      <c r="AD30" s="78"/>
    </row>
    <row r="31" spans="1:30" s="21" customFormat="1" hidden="1" outlineLevel="1">
      <c r="A31" s="198"/>
      <c r="B31" s="84"/>
      <c r="C31" s="193"/>
      <c r="D31" s="177"/>
      <c r="E31" s="177"/>
      <c r="F31" s="177"/>
      <c r="G31" s="136"/>
      <c r="H31" s="137"/>
      <c r="I31" s="135"/>
      <c r="J31" s="136"/>
      <c r="K31" s="137"/>
      <c r="L31" s="135"/>
      <c r="M31" s="136"/>
      <c r="N31" s="138">
        <f t="shared" si="13"/>
        <v>0</v>
      </c>
      <c r="O31" s="125"/>
      <c r="P31" s="178">
        <f t="shared" si="14"/>
        <v>0</v>
      </c>
      <c r="Q31" s="138" t="str">
        <f t="shared" si="15"/>
        <v>0</v>
      </c>
      <c r="R31" s="138">
        <f t="shared" si="16"/>
        <v>0</v>
      </c>
      <c r="S31" s="138">
        <f t="shared" si="17"/>
        <v>0</v>
      </c>
      <c r="T31" s="173"/>
      <c r="U31" s="173">
        <f t="shared" si="18"/>
        <v>0</v>
      </c>
      <c r="V31" s="173">
        <f t="shared" si="19"/>
        <v>0</v>
      </c>
      <c r="W31" s="173">
        <f t="shared" si="20"/>
        <v>0</v>
      </c>
      <c r="X31" s="173"/>
      <c r="Y31" s="110">
        <f t="shared" si="21"/>
        <v>0</v>
      </c>
      <c r="Z31" s="55">
        <f t="shared" si="22"/>
        <v>0</v>
      </c>
      <c r="AA31" s="55" t="str">
        <f t="shared" si="23"/>
        <v>12</v>
      </c>
      <c r="AB31" s="43">
        <f t="shared" si="24"/>
        <v>0</v>
      </c>
      <c r="AC31" s="114">
        <f t="shared" si="25"/>
        <v>0</v>
      </c>
      <c r="AD31" s="78"/>
    </row>
    <row r="32" spans="1:30" s="21" customFormat="1" hidden="1" outlineLevel="1">
      <c r="A32" s="198"/>
      <c r="B32" s="84"/>
      <c r="C32" s="193"/>
      <c r="D32" s="177"/>
      <c r="E32" s="177"/>
      <c r="F32" s="177"/>
      <c r="G32" s="136"/>
      <c r="H32" s="137"/>
      <c r="I32" s="135"/>
      <c r="J32" s="136"/>
      <c r="K32" s="137"/>
      <c r="L32" s="135"/>
      <c r="M32" s="136"/>
      <c r="N32" s="138">
        <f t="shared" si="13"/>
        <v>0</v>
      </c>
      <c r="O32" s="125"/>
      <c r="P32" s="178">
        <f t="shared" si="14"/>
        <v>0</v>
      </c>
      <c r="Q32" s="138" t="str">
        <f t="shared" si="15"/>
        <v>0</v>
      </c>
      <c r="R32" s="138">
        <f t="shared" si="16"/>
        <v>0</v>
      </c>
      <c r="S32" s="138">
        <f t="shared" si="17"/>
        <v>0</v>
      </c>
      <c r="T32" s="173"/>
      <c r="U32" s="173">
        <f t="shared" si="18"/>
        <v>0</v>
      </c>
      <c r="V32" s="173">
        <f t="shared" si="19"/>
        <v>0</v>
      </c>
      <c r="W32" s="173">
        <f t="shared" si="20"/>
        <v>0</v>
      </c>
      <c r="X32" s="173"/>
      <c r="Y32" s="110">
        <f t="shared" si="21"/>
        <v>0</v>
      </c>
      <c r="Z32" s="55">
        <f t="shared" si="22"/>
        <v>0</v>
      </c>
      <c r="AA32" s="55" t="str">
        <f t="shared" si="23"/>
        <v>12</v>
      </c>
      <c r="AB32" s="43">
        <f t="shared" si="24"/>
        <v>0</v>
      </c>
      <c r="AC32" s="114">
        <f t="shared" si="25"/>
        <v>0</v>
      </c>
      <c r="AD32" s="78"/>
    </row>
    <row r="33" spans="1:30" s="21" customFormat="1" hidden="1" outlineLevel="1">
      <c r="A33" s="198"/>
      <c r="B33" s="84"/>
      <c r="C33" s="193"/>
      <c r="D33" s="177"/>
      <c r="E33" s="177"/>
      <c r="F33" s="177"/>
      <c r="G33" s="136"/>
      <c r="H33" s="137"/>
      <c r="I33" s="135"/>
      <c r="J33" s="136"/>
      <c r="K33" s="137"/>
      <c r="L33" s="135"/>
      <c r="M33" s="136"/>
      <c r="N33" s="138">
        <f t="shared" si="13"/>
        <v>0</v>
      </c>
      <c r="O33" s="125"/>
      <c r="P33" s="178">
        <f t="shared" si="14"/>
        <v>0</v>
      </c>
      <c r="Q33" s="138" t="str">
        <f t="shared" si="15"/>
        <v>0</v>
      </c>
      <c r="R33" s="138">
        <f t="shared" si="16"/>
        <v>0</v>
      </c>
      <c r="S33" s="138">
        <f t="shared" si="17"/>
        <v>0</v>
      </c>
      <c r="T33" s="173"/>
      <c r="U33" s="173">
        <f t="shared" si="18"/>
        <v>0</v>
      </c>
      <c r="V33" s="173">
        <f t="shared" si="19"/>
        <v>0</v>
      </c>
      <c r="W33" s="173">
        <f t="shared" si="20"/>
        <v>0</v>
      </c>
      <c r="X33" s="173"/>
      <c r="Y33" s="110">
        <f t="shared" si="21"/>
        <v>0</v>
      </c>
      <c r="Z33" s="55">
        <f t="shared" si="22"/>
        <v>0</v>
      </c>
      <c r="AA33" s="55" t="str">
        <f t="shared" si="23"/>
        <v>12</v>
      </c>
      <c r="AB33" s="43">
        <f t="shared" si="24"/>
        <v>0</v>
      </c>
      <c r="AC33" s="114">
        <f t="shared" si="25"/>
        <v>0</v>
      </c>
      <c r="AD33" s="78"/>
    </row>
    <row r="34" spans="1:30" s="21" customFormat="1" ht="6.75" customHeight="1" collapsed="1">
      <c r="A34" s="48"/>
      <c r="B34" s="49"/>
      <c r="C34" s="195"/>
      <c r="D34" s="147"/>
      <c r="E34" s="147"/>
      <c r="F34" s="152"/>
      <c r="G34" s="136"/>
      <c r="H34" s="146"/>
      <c r="I34" s="147"/>
      <c r="J34" s="136"/>
      <c r="K34" s="146"/>
      <c r="L34" s="147"/>
      <c r="M34" s="136"/>
      <c r="N34" s="138"/>
      <c r="O34" s="41"/>
      <c r="P34" s="138"/>
      <c r="Q34" s="138"/>
      <c r="R34" s="138"/>
      <c r="S34" s="138"/>
      <c r="T34" s="173"/>
      <c r="U34" s="173"/>
      <c r="V34" s="173"/>
      <c r="W34" s="173"/>
      <c r="X34" s="173"/>
      <c r="Y34" s="110"/>
      <c r="Z34" s="55"/>
      <c r="AA34" s="55"/>
      <c r="AB34" s="43"/>
      <c r="AC34" s="114"/>
      <c r="AD34" s="78"/>
    </row>
    <row r="35" spans="1:30" s="86" customFormat="1" ht="12.75">
      <c r="A35" s="143" t="s">
        <v>16</v>
      </c>
      <c r="B35" s="53"/>
      <c r="C35" s="88"/>
      <c r="D35" s="153">
        <f>SUM(D24:D34)</f>
        <v>10000000</v>
      </c>
      <c r="E35" s="153">
        <f>SUM(E24:E34)</f>
        <v>1500000</v>
      </c>
      <c r="F35" s="153">
        <f>SUM(F24:F34)</f>
        <v>0</v>
      </c>
      <c r="G35" s="154"/>
      <c r="H35" s="154"/>
      <c r="I35" s="153">
        <f>SUM(I24:I34)</f>
        <v>0</v>
      </c>
      <c r="J35" s="154"/>
      <c r="K35" s="154"/>
      <c r="L35" s="153">
        <f>SUM(L24:L34)</f>
        <v>0</v>
      </c>
      <c r="M35" s="154"/>
      <c r="N35" s="153">
        <f>SUM(N24:N34)</f>
        <v>10000000</v>
      </c>
      <c r="O35" s="122"/>
      <c r="P35" s="153">
        <f>SUM(P24:P34)</f>
        <v>500000</v>
      </c>
      <c r="Q35" s="153">
        <f>SUM(Q24:Q34)</f>
        <v>0</v>
      </c>
      <c r="R35" s="153">
        <f>SUM(R24:R34)</f>
        <v>2000000</v>
      </c>
      <c r="S35" s="153">
        <f>SUM(S24:S34)</f>
        <v>8000000</v>
      </c>
      <c r="T35" s="174"/>
      <c r="U35" s="153">
        <f>SUM(U24:U34)</f>
        <v>0</v>
      </c>
      <c r="V35" s="153">
        <f>SUM(V24:V34)</f>
        <v>0</v>
      </c>
      <c r="W35" s="153">
        <f>SUM(W24:W34)</f>
        <v>0</v>
      </c>
      <c r="X35" s="174"/>
      <c r="Y35" s="115"/>
      <c r="Z35" s="104"/>
      <c r="AA35" s="104"/>
      <c r="AB35" s="43"/>
      <c r="AC35" s="114"/>
      <c r="AD35" s="96"/>
    </row>
    <row r="36" spans="1:30" s="86" customFormat="1">
      <c r="A36" s="50"/>
      <c r="B36" s="53"/>
      <c r="C36" s="88"/>
      <c r="D36" s="155"/>
      <c r="E36" s="155"/>
      <c r="F36" s="156"/>
      <c r="G36" s="155"/>
      <c r="H36" s="155"/>
      <c r="I36" s="155"/>
      <c r="J36" s="155"/>
      <c r="K36" s="155"/>
      <c r="L36" s="155"/>
      <c r="M36" s="155"/>
      <c r="N36" s="155"/>
      <c r="O36" s="52"/>
      <c r="P36" s="155"/>
      <c r="Q36" s="155"/>
      <c r="R36" s="155"/>
      <c r="S36" s="155"/>
      <c r="T36" s="174"/>
      <c r="U36" s="174"/>
      <c r="V36" s="174"/>
      <c r="W36" s="174"/>
      <c r="X36" s="174"/>
      <c r="Y36" s="115"/>
      <c r="Z36" s="104"/>
      <c r="AA36" s="104"/>
      <c r="AB36" s="43"/>
      <c r="AC36" s="114"/>
      <c r="AD36" s="96"/>
    </row>
    <row r="37" spans="1:30" s="86" customFormat="1">
      <c r="A37" s="87"/>
      <c r="B37" s="88"/>
      <c r="C37" s="88"/>
      <c r="D37" s="157"/>
      <c r="E37" s="157"/>
      <c r="F37" s="158"/>
      <c r="G37" s="157"/>
      <c r="H37" s="157"/>
      <c r="I37" s="157"/>
      <c r="J37" s="157"/>
      <c r="K37" s="157"/>
      <c r="L37" s="157"/>
      <c r="M37" s="157"/>
      <c r="N37" s="157"/>
      <c r="O37" s="89"/>
      <c r="P37" s="157"/>
      <c r="Q37" s="157"/>
      <c r="R37" s="157"/>
      <c r="S37" s="157"/>
      <c r="T37" s="174"/>
      <c r="U37" s="174"/>
      <c r="V37" s="174"/>
      <c r="W37" s="174"/>
      <c r="X37" s="174"/>
      <c r="Y37" s="115"/>
      <c r="Z37" s="104"/>
      <c r="AA37" s="104"/>
      <c r="AB37" s="43"/>
      <c r="AC37" s="114"/>
      <c r="AD37" s="96"/>
    </row>
    <row r="38" spans="1:30" s="21" customFormat="1" collapsed="1">
      <c r="A38" s="42" t="s">
        <v>17</v>
      </c>
      <c r="B38" s="90"/>
      <c r="C38" s="195"/>
      <c r="D38" s="159"/>
      <c r="E38" s="159"/>
      <c r="F38" s="160"/>
      <c r="G38" s="136"/>
      <c r="H38" s="146"/>
      <c r="I38" s="147"/>
      <c r="J38" s="136"/>
      <c r="K38" s="146"/>
      <c r="L38" s="147"/>
      <c r="M38" s="136"/>
      <c r="N38" s="138"/>
      <c r="O38" s="41"/>
      <c r="P38" s="138"/>
      <c r="Q38" s="138"/>
      <c r="R38" s="138"/>
      <c r="S38" s="138"/>
      <c r="T38" s="173"/>
      <c r="U38" s="173"/>
      <c r="V38" s="173"/>
      <c r="W38" s="173"/>
      <c r="X38" s="173"/>
      <c r="Y38" s="110"/>
      <c r="Z38" s="55"/>
      <c r="AA38" s="55"/>
      <c r="AB38" s="43"/>
      <c r="AC38" s="114"/>
      <c r="AD38" s="78"/>
    </row>
    <row r="39" spans="1:30" s="21" customFormat="1" ht="13.5">
      <c r="A39" s="75"/>
      <c r="B39" s="90"/>
      <c r="C39" s="195"/>
      <c r="D39" s="159"/>
      <c r="E39" s="159"/>
      <c r="F39" s="160"/>
      <c r="G39" s="136"/>
      <c r="H39" s="146"/>
      <c r="I39" s="147"/>
      <c r="J39" s="136"/>
      <c r="K39" s="146"/>
      <c r="L39" s="147"/>
      <c r="M39" s="136"/>
      <c r="N39" s="138"/>
      <c r="O39" s="41"/>
      <c r="P39" s="138"/>
      <c r="Q39" s="138"/>
      <c r="R39" s="138"/>
      <c r="S39" s="138"/>
      <c r="T39" s="173"/>
      <c r="U39" s="173"/>
      <c r="V39" s="173"/>
      <c r="W39" s="173"/>
      <c r="X39" s="173"/>
      <c r="Y39" s="110"/>
      <c r="Z39" s="55"/>
      <c r="AA39" s="55"/>
      <c r="AB39" s="43"/>
      <c r="AC39" s="114"/>
      <c r="AD39" s="78"/>
    </row>
    <row r="40" spans="1:30" s="21" customFormat="1">
      <c r="A40" s="198" t="s">
        <v>97</v>
      </c>
      <c r="B40" s="84"/>
      <c r="C40" s="193">
        <v>2004</v>
      </c>
      <c r="D40" s="177">
        <v>3200000</v>
      </c>
      <c r="E40" s="177">
        <v>960000</v>
      </c>
      <c r="F40" s="177">
        <v>0</v>
      </c>
      <c r="G40" s="136"/>
      <c r="H40" s="137"/>
      <c r="I40" s="135"/>
      <c r="J40" s="136"/>
      <c r="K40" s="137"/>
      <c r="L40" s="135"/>
      <c r="M40" s="136"/>
      <c r="N40" s="138">
        <f t="shared" ref="N40:N46" si="26">IF(AND(D40&gt;0,I40&gt;0),"villa",D40+I40)</f>
        <v>3200000</v>
      </c>
      <c r="O40" s="125">
        <v>0.15</v>
      </c>
      <c r="P40" s="178">
        <f t="shared" ref="P40:P46" si="27">+IF(F40&gt;0,AB40,AC40)</f>
        <v>480000</v>
      </c>
      <c r="Q40" s="138" t="str">
        <f t="shared" ref="Q40:Q46" si="28">IF(L40&gt;0,"VILLA",IF(L40&lt;0,D40-E40+I40-P40+L40,"0"))</f>
        <v>0</v>
      </c>
      <c r="R40" s="138">
        <f t="shared" ref="R40:R46" si="29">IF(L40&lt;0,0,E40+P40)</f>
        <v>1440000</v>
      </c>
      <c r="S40" s="138">
        <f t="shared" ref="S40:S46" si="30">IF(L40&lt;0,0,N40-R40)</f>
        <v>1760000</v>
      </c>
      <c r="T40" s="173"/>
      <c r="U40" s="173">
        <f t="shared" ref="U40:U46" si="31">+IF($L40&lt;0,D40+I40,0)</f>
        <v>0</v>
      </c>
      <c r="V40" s="173">
        <f t="shared" ref="V40:V46" si="32">+IF($L40&lt;0,E40+P40,0)</f>
        <v>0</v>
      </c>
      <c r="W40" s="173">
        <f t="shared" ref="W40:W46" si="33">+U40-V40</f>
        <v>0</v>
      </c>
      <c r="X40" s="173"/>
      <c r="Y40" s="110">
        <f t="shared" ref="Y40:Y46" si="34">IF(I40&gt;0,H40,0)</f>
        <v>0</v>
      </c>
      <c r="Z40" s="55">
        <f t="shared" ref="Z40:Z46" si="35">IF(L40&lt;0,K40,0)</f>
        <v>0</v>
      </c>
      <c r="AA40" s="55" t="str">
        <f t="shared" ref="AA40:AA46" si="36">IF(AND(Y40=0,Z40=0),MAN,IF(AND(Y40&gt;0,Z40&gt;0),Z40-Y40,IF(Y40&gt;0,MAN-Y40+1,Z40-1)))</f>
        <v>12</v>
      </c>
      <c r="AB40" s="43">
        <f t="shared" ref="AB40:AB46" si="37">ROUND(INT(MAX(IF((E40+N40*O40*AA40/12)&gt;(N40-F40),(N40-F40)-E40,(N40-F40)*O40*AA40/12),0)+0.5),0)</f>
        <v>480000</v>
      </c>
      <c r="AC40" s="114">
        <f t="shared" ref="AC40:AC46" si="38">ROUND(INT(MAX(IF((E40+N40*O40*AA40/12)&gt;(1*N40),1*N40-E40,N40*O40*AA40/12),0)+0.5),0)</f>
        <v>480000</v>
      </c>
      <c r="AD40" s="78"/>
    </row>
    <row r="41" spans="1:30" s="21" customFormat="1">
      <c r="A41" s="333" t="s">
        <v>101</v>
      </c>
      <c r="B41" s="84"/>
      <c r="C41" s="193">
        <v>2006</v>
      </c>
      <c r="D41" s="177"/>
      <c r="E41" s="177"/>
      <c r="F41" s="177"/>
      <c r="G41" s="136"/>
      <c r="H41" s="137">
        <v>6</v>
      </c>
      <c r="I41" s="135">
        <v>14000000</v>
      </c>
      <c r="J41" s="136"/>
      <c r="K41" s="137"/>
      <c r="L41" s="135"/>
      <c r="M41" s="136"/>
      <c r="N41" s="138">
        <f t="shared" si="26"/>
        <v>14000000</v>
      </c>
      <c r="O41" s="125">
        <v>0.15</v>
      </c>
      <c r="P41" s="178">
        <f t="shared" si="27"/>
        <v>1225000</v>
      </c>
      <c r="Q41" s="138" t="str">
        <f t="shared" si="28"/>
        <v>0</v>
      </c>
      <c r="R41" s="138">
        <f t="shared" si="29"/>
        <v>1225000</v>
      </c>
      <c r="S41" s="138">
        <f t="shared" si="30"/>
        <v>12775000</v>
      </c>
      <c r="T41" s="173"/>
      <c r="U41" s="173">
        <f t="shared" si="31"/>
        <v>0</v>
      </c>
      <c r="V41" s="173">
        <f t="shared" si="32"/>
        <v>0</v>
      </c>
      <c r="W41" s="173">
        <f t="shared" si="33"/>
        <v>0</v>
      </c>
      <c r="X41" s="173"/>
      <c r="Y41" s="110">
        <f t="shared" si="34"/>
        <v>6</v>
      </c>
      <c r="Z41" s="55">
        <f t="shared" si="35"/>
        <v>0</v>
      </c>
      <c r="AA41" s="55">
        <f t="shared" si="36"/>
        <v>7</v>
      </c>
      <c r="AB41" s="43">
        <f t="shared" si="37"/>
        <v>1225000</v>
      </c>
      <c r="AC41" s="114">
        <f t="shared" si="38"/>
        <v>1225000</v>
      </c>
      <c r="AD41" s="78"/>
    </row>
    <row r="42" spans="1:30" s="21" customFormat="1" hidden="1" outlineLevel="1">
      <c r="A42" s="198"/>
      <c r="B42" s="84"/>
      <c r="C42" s="193"/>
      <c r="D42" s="177"/>
      <c r="E42" s="177"/>
      <c r="F42" s="177"/>
      <c r="G42" s="136"/>
      <c r="H42" s="137"/>
      <c r="I42" s="135"/>
      <c r="J42" s="136"/>
      <c r="K42" s="137"/>
      <c r="L42" s="135"/>
      <c r="M42" s="136"/>
      <c r="N42" s="138">
        <f t="shared" si="26"/>
        <v>0</v>
      </c>
      <c r="O42" s="125"/>
      <c r="P42" s="178">
        <f t="shared" si="27"/>
        <v>0</v>
      </c>
      <c r="Q42" s="138" t="str">
        <f t="shared" si="28"/>
        <v>0</v>
      </c>
      <c r="R42" s="138">
        <f t="shared" si="29"/>
        <v>0</v>
      </c>
      <c r="S42" s="138">
        <f t="shared" si="30"/>
        <v>0</v>
      </c>
      <c r="T42" s="173"/>
      <c r="U42" s="173">
        <f t="shared" si="31"/>
        <v>0</v>
      </c>
      <c r="V42" s="173">
        <f t="shared" si="32"/>
        <v>0</v>
      </c>
      <c r="W42" s="173">
        <f t="shared" si="33"/>
        <v>0</v>
      </c>
      <c r="X42" s="173"/>
      <c r="Y42" s="110">
        <f t="shared" si="34"/>
        <v>0</v>
      </c>
      <c r="Z42" s="55">
        <f t="shared" si="35"/>
        <v>0</v>
      </c>
      <c r="AA42" s="55" t="str">
        <f t="shared" si="36"/>
        <v>12</v>
      </c>
      <c r="AB42" s="43">
        <f t="shared" si="37"/>
        <v>0</v>
      </c>
      <c r="AC42" s="114">
        <f t="shared" si="38"/>
        <v>0</v>
      </c>
      <c r="AD42" s="78"/>
    </row>
    <row r="43" spans="1:30" s="21" customFormat="1" hidden="1" outlineLevel="1">
      <c r="A43" s="198"/>
      <c r="B43" s="84"/>
      <c r="C43" s="193"/>
      <c r="D43" s="177"/>
      <c r="E43" s="177"/>
      <c r="F43" s="177"/>
      <c r="G43" s="136"/>
      <c r="H43" s="137"/>
      <c r="I43" s="135"/>
      <c r="J43" s="136"/>
      <c r="K43" s="137"/>
      <c r="L43" s="135"/>
      <c r="M43" s="136"/>
      <c r="N43" s="138">
        <f t="shared" si="26"/>
        <v>0</v>
      </c>
      <c r="O43" s="125"/>
      <c r="P43" s="178">
        <f t="shared" si="27"/>
        <v>0</v>
      </c>
      <c r="Q43" s="138" t="str">
        <f t="shared" si="28"/>
        <v>0</v>
      </c>
      <c r="R43" s="138">
        <f t="shared" si="29"/>
        <v>0</v>
      </c>
      <c r="S43" s="138">
        <f t="shared" si="30"/>
        <v>0</v>
      </c>
      <c r="T43" s="173"/>
      <c r="U43" s="173">
        <f t="shared" si="31"/>
        <v>0</v>
      </c>
      <c r="V43" s="173">
        <f t="shared" si="32"/>
        <v>0</v>
      </c>
      <c r="W43" s="173">
        <f t="shared" si="33"/>
        <v>0</v>
      </c>
      <c r="X43" s="173"/>
      <c r="Y43" s="110">
        <f t="shared" si="34"/>
        <v>0</v>
      </c>
      <c r="Z43" s="55">
        <f t="shared" si="35"/>
        <v>0</v>
      </c>
      <c r="AA43" s="55" t="str">
        <f t="shared" si="36"/>
        <v>12</v>
      </c>
      <c r="AB43" s="43">
        <f t="shared" si="37"/>
        <v>0</v>
      </c>
      <c r="AC43" s="114">
        <f t="shared" si="38"/>
        <v>0</v>
      </c>
      <c r="AD43" s="78"/>
    </row>
    <row r="44" spans="1:30" s="21" customFormat="1" hidden="1" outlineLevel="1">
      <c r="A44" s="198"/>
      <c r="B44" s="84"/>
      <c r="C44" s="193"/>
      <c r="D44" s="177"/>
      <c r="E44" s="177"/>
      <c r="F44" s="177"/>
      <c r="G44" s="136"/>
      <c r="H44" s="137"/>
      <c r="I44" s="135"/>
      <c r="J44" s="136"/>
      <c r="K44" s="137"/>
      <c r="L44" s="135"/>
      <c r="M44" s="136"/>
      <c r="N44" s="138">
        <f t="shared" si="26"/>
        <v>0</v>
      </c>
      <c r="O44" s="125"/>
      <c r="P44" s="178">
        <f t="shared" si="27"/>
        <v>0</v>
      </c>
      <c r="Q44" s="138" t="str">
        <f t="shared" si="28"/>
        <v>0</v>
      </c>
      <c r="R44" s="138">
        <f t="shared" si="29"/>
        <v>0</v>
      </c>
      <c r="S44" s="138">
        <f t="shared" si="30"/>
        <v>0</v>
      </c>
      <c r="T44" s="173"/>
      <c r="U44" s="173">
        <f t="shared" si="31"/>
        <v>0</v>
      </c>
      <c r="V44" s="173">
        <f t="shared" si="32"/>
        <v>0</v>
      </c>
      <c r="W44" s="173">
        <f t="shared" si="33"/>
        <v>0</v>
      </c>
      <c r="X44" s="173"/>
      <c r="Y44" s="110">
        <f t="shared" si="34"/>
        <v>0</v>
      </c>
      <c r="Z44" s="55">
        <f t="shared" si="35"/>
        <v>0</v>
      </c>
      <c r="AA44" s="55" t="str">
        <f t="shared" si="36"/>
        <v>12</v>
      </c>
      <c r="AB44" s="43">
        <f t="shared" si="37"/>
        <v>0</v>
      </c>
      <c r="AC44" s="114">
        <f t="shared" si="38"/>
        <v>0</v>
      </c>
      <c r="AD44" s="78"/>
    </row>
    <row r="45" spans="1:30" s="21" customFormat="1" hidden="1" outlineLevel="1">
      <c r="A45" s="198"/>
      <c r="B45" s="84"/>
      <c r="C45" s="193"/>
      <c r="D45" s="177"/>
      <c r="E45" s="177"/>
      <c r="F45" s="177"/>
      <c r="G45" s="136"/>
      <c r="H45" s="137"/>
      <c r="I45" s="135"/>
      <c r="J45" s="136"/>
      <c r="K45" s="137"/>
      <c r="L45" s="135"/>
      <c r="M45" s="136"/>
      <c r="N45" s="138">
        <f t="shared" si="26"/>
        <v>0</v>
      </c>
      <c r="O45" s="125"/>
      <c r="P45" s="178">
        <f t="shared" si="27"/>
        <v>0</v>
      </c>
      <c r="Q45" s="138" t="str">
        <f t="shared" si="28"/>
        <v>0</v>
      </c>
      <c r="R45" s="138">
        <f t="shared" si="29"/>
        <v>0</v>
      </c>
      <c r="S45" s="138">
        <f t="shared" si="30"/>
        <v>0</v>
      </c>
      <c r="T45" s="173"/>
      <c r="U45" s="173">
        <f t="shared" si="31"/>
        <v>0</v>
      </c>
      <c r="V45" s="173">
        <f t="shared" si="32"/>
        <v>0</v>
      </c>
      <c r="W45" s="173">
        <f t="shared" si="33"/>
        <v>0</v>
      </c>
      <c r="X45" s="173"/>
      <c r="Y45" s="110">
        <f t="shared" si="34"/>
        <v>0</v>
      </c>
      <c r="Z45" s="55">
        <f t="shared" si="35"/>
        <v>0</v>
      </c>
      <c r="AA45" s="55" t="str">
        <f t="shared" si="36"/>
        <v>12</v>
      </c>
      <c r="AB45" s="43">
        <f t="shared" si="37"/>
        <v>0</v>
      </c>
      <c r="AC45" s="114">
        <f t="shared" si="38"/>
        <v>0</v>
      </c>
      <c r="AD45" s="78"/>
    </row>
    <row r="46" spans="1:30" s="21" customFormat="1" hidden="1" outlineLevel="1">
      <c r="A46" s="198"/>
      <c r="B46" s="84"/>
      <c r="C46" s="193"/>
      <c r="D46" s="177"/>
      <c r="E46" s="177"/>
      <c r="F46" s="177"/>
      <c r="G46" s="136"/>
      <c r="H46" s="137"/>
      <c r="I46" s="135"/>
      <c r="J46" s="136"/>
      <c r="K46" s="137"/>
      <c r="L46" s="135"/>
      <c r="M46" s="136"/>
      <c r="N46" s="138">
        <f t="shared" si="26"/>
        <v>0</v>
      </c>
      <c r="O46" s="125"/>
      <c r="P46" s="178">
        <f t="shared" si="27"/>
        <v>0</v>
      </c>
      <c r="Q46" s="138" t="str">
        <f t="shared" si="28"/>
        <v>0</v>
      </c>
      <c r="R46" s="138">
        <f t="shared" si="29"/>
        <v>0</v>
      </c>
      <c r="S46" s="138">
        <f t="shared" si="30"/>
        <v>0</v>
      </c>
      <c r="T46" s="173"/>
      <c r="U46" s="173">
        <f t="shared" si="31"/>
        <v>0</v>
      </c>
      <c r="V46" s="173">
        <f t="shared" si="32"/>
        <v>0</v>
      </c>
      <c r="W46" s="173">
        <f t="shared" si="33"/>
        <v>0</v>
      </c>
      <c r="X46" s="173"/>
      <c r="Y46" s="110">
        <f t="shared" si="34"/>
        <v>0</v>
      </c>
      <c r="Z46" s="55">
        <f t="shared" si="35"/>
        <v>0</v>
      </c>
      <c r="AA46" s="55" t="str">
        <f t="shared" si="36"/>
        <v>12</v>
      </c>
      <c r="AB46" s="43">
        <f t="shared" si="37"/>
        <v>0</v>
      </c>
      <c r="AC46" s="114">
        <f t="shared" si="38"/>
        <v>0</v>
      </c>
      <c r="AD46" s="78"/>
    </row>
    <row r="47" spans="1:30" s="21" customFormat="1" ht="6" customHeight="1" collapsed="1">
      <c r="A47" s="48"/>
      <c r="B47" s="49"/>
      <c r="C47" s="49"/>
      <c r="D47" s="147"/>
      <c r="E47" s="147"/>
      <c r="F47" s="152"/>
      <c r="G47" s="136"/>
      <c r="H47" s="146"/>
      <c r="I47" s="147"/>
      <c r="J47" s="136"/>
      <c r="K47" s="146"/>
      <c r="L47" s="147"/>
      <c r="M47" s="136"/>
      <c r="N47" s="138"/>
      <c r="O47" s="126"/>
      <c r="P47" s="175"/>
      <c r="Q47" s="138"/>
      <c r="R47" s="138"/>
      <c r="S47" s="138"/>
      <c r="T47" s="173"/>
      <c r="U47" s="173"/>
      <c r="V47" s="173"/>
      <c r="W47" s="173"/>
      <c r="X47" s="173"/>
      <c r="Y47" s="110"/>
      <c r="Z47" s="55"/>
      <c r="AA47" s="55"/>
      <c r="AB47" s="43"/>
      <c r="AC47" s="114"/>
      <c r="AD47" s="78"/>
    </row>
    <row r="48" spans="1:30" s="86" customFormat="1" ht="13.5" customHeight="1">
      <c r="A48" s="143" t="s">
        <v>47</v>
      </c>
      <c r="B48" s="53"/>
      <c r="C48" s="53"/>
      <c r="D48" s="153">
        <f>SUM(D40:D47)</f>
        <v>3200000</v>
      </c>
      <c r="E48" s="153">
        <f>SUM(E40:E47)</f>
        <v>960000</v>
      </c>
      <c r="F48" s="153">
        <f>SUM(F40:F47)</f>
        <v>0</v>
      </c>
      <c r="G48" s="154"/>
      <c r="H48" s="154"/>
      <c r="I48" s="153">
        <f>SUM(I40:I47)</f>
        <v>14000000</v>
      </c>
      <c r="J48" s="154"/>
      <c r="K48" s="154"/>
      <c r="L48" s="153">
        <f>SUM(L40:L47)</f>
        <v>0</v>
      </c>
      <c r="M48" s="154"/>
      <c r="N48" s="153">
        <f>SUM(N40:N47)</f>
        <v>17200000</v>
      </c>
      <c r="O48" s="128"/>
      <c r="P48" s="153">
        <f>SUM(P40:P47)</f>
        <v>1705000</v>
      </c>
      <c r="Q48" s="153">
        <f>SUM(Q40:Q47)</f>
        <v>0</v>
      </c>
      <c r="R48" s="153">
        <f>SUM(R40:R47)</f>
        <v>2665000</v>
      </c>
      <c r="S48" s="153">
        <f>SUM(S40:S47)</f>
        <v>14535000</v>
      </c>
      <c r="T48" s="174"/>
      <c r="U48" s="153">
        <f>SUM(U40:U47)</f>
        <v>0</v>
      </c>
      <c r="V48" s="153">
        <f>SUM(V40:V47)</f>
        <v>0</v>
      </c>
      <c r="W48" s="153">
        <f>SUM(W40:W47)</f>
        <v>0</v>
      </c>
      <c r="X48" s="174"/>
      <c r="Y48" s="115"/>
      <c r="Z48" s="104"/>
      <c r="AA48" s="104"/>
      <c r="AB48" s="43"/>
      <c r="AC48" s="114"/>
      <c r="AD48" s="96"/>
    </row>
    <row r="49" spans="1:30" s="21" customFormat="1">
      <c r="A49" s="48"/>
      <c r="B49" s="49"/>
      <c r="C49" s="49"/>
      <c r="D49" s="147"/>
      <c r="E49" s="147"/>
      <c r="F49" s="152"/>
      <c r="G49" s="136"/>
      <c r="H49" s="146"/>
      <c r="I49" s="147"/>
      <c r="J49" s="136"/>
      <c r="K49" s="146"/>
      <c r="L49" s="147"/>
      <c r="M49" s="136"/>
      <c r="N49" s="138"/>
      <c r="O49" s="126"/>
      <c r="P49" s="138"/>
      <c r="Q49" s="138"/>
      <c r="R49" s="138"/>
      <c r="S49" s="138"/>
      <c r="T49" s="173"/>
      <c r="U49" s="173"/>
      <c r="V49" s="173"/>
      <c r="W49" s="173"/>
      <c r="X49" s="173"/>
      <c r="Y49" s="110"/>
      <c r="Z49" s="55"/>
      <c r="AA49" s="55"/>
      <c r="AB49" s="43"/>
      <c r="AC49" s="114"/>
      <c r="AD49" s="78"/>
    </row>
    <row r="50" spans="1:30" s="21" customFormat="1">
      <c r="A50" s="42" t="s">
        <v>6</v>
      </c>
      <c r="B50" s="62"/>
      <c r="C50" s="49"/>
      <c r="D50" s="161"/>
      <c r="E50" s="161"/>
      <c r="F50" s="149"/>
      <c r="G50" s="136"/>
      <c r="H50" s="146"/>
      <c r="I50" s="161"/>
      <c r="J50" s="136"/>
      <c r="K50" s="146"/>
      <c r="L50" s="161"/>
      <c r="M50" s="136"/>
      <c r="N50" s="136"/>
      <c r="O50" s="127"/>
      <c r="P50" s="136"/>
      <c r="Q50" s="136"/>
      <c r="R50" s="136"/>
      <c r="S50" s="136"/>
      <c r="T50" s="173"/>
      <c r="U50" s="173"/>
      <c r="V50" s="173"/>
      <c r="W50" s="173"/>
      <c r="X50" s="173"/>
      <c r="Y50" s="110"/>
      <c r="Z50" s="55"/>
      <c r="AA50" s="55"/>
      <c r="AB50" s="43"/>
      <c r="AC50" s="114"/>
      <c r="AD50" s="78"/>
    </row>
    <row r="51" spans="1:30" s="21" customFormat="1">
      <c r="A51" s="42"/>
      <c r="B51" s="62"/>
      <c r="C51" s="49"/>
      <c r="D51" s="161"/>
      <c r="E51" s="161"/>
      <c r="F51" s="149"/>
      <c r="G51" s="136"/>
      <c r="H51" s="146"/>
      <c r="I51" s="161"/>
      <c r="J51" s="136"/>
      <c r="K51" s="146"/>
      <c r="L51" s="161"/>
      <c r="M51" s="136"/>
      <c r="N51" s="136"/>
      <c r="O51" s="127"/>
      <c r="P51" s="136"/>
      <c r="Q51" s="136"/>
      <c r="R51" s="136"/>
      <c r="S51" s="136"/>
      <c r="T51" s="173"/>
      <c r="U51" s="173"/>
      <c r="V51" s="173"/>
      <c r="W51" s="173"/>
      <c r="X51" s="173"/>
      <c r="Y51" s="110"/>
      <c r="Z51" s="55"/>
      <c r="AA51" s="55"/>
      <c r="AB51" s="43"/>
      <c r="AC51" s="114"/>
      <c r="AD51" s="78"/>
    </row>
    <row r="52" spans="1:30" s="21" customFormat="1">
      <c r="A52" s="198" t="s">
        <v>91</v>
      </c>
      <c r="B52" s="84"/>
      <c r="C52" s="193">
        <v>2005</v>
      </c>
      <c r="D52" s="177">
        <v>6000000</v>
      </c>
      <c r="E52" s="177">
        <v>1800000</v>
      </c>
      <c r="F52" s="177">
        <v>0</v>
      </c>
      <c r="G52" s="136"/>
      <c r="H52" s="137"/>
      <c r="I52" s="135"/>
      <c r="J52" s="136"/>
      <c r="K52" s="137">
        <v>1</v>
      </c>
      <c r="L52" s="135">
        <v>-1000000</v>
      </c>
      <c r="M52" s="136"/>
      <c r="N52" s="138">
        <f t="shared" ref="N52:N57" si="39">IF(AND(D52&gt;0,I52&gt;0),"villa",D52+I52)</f>
        <v>6000000</v>
      </c>
      <c r="O52" s="125">
        <v>0.3</v>
      </c>
      <c r="P52" s="178">
        <f t="shared" ref="P52:P57" si="40">+IF(F52&gt;0,AB52,AC52)</f>
        <v>0</v>
      </c>
      <c r="Q52" s="138">
        <f t="shared" ref="Q52:Q57" si="41">IF(L52&gt;0,"VILLA",IF(L52&lt;0,D52-E52+I52-P52+L52,"0"))</f>
        <v>3200000</v>
      </c>
      <c r="R52" s="138">
        <f t="shared" ref="R52:R57" si="42">IF(L52&lt;0,0,E52+P52)</f>
        <v>0</v>
      </c>
      <c r="S52" s="138">
        <f t="shared" ref="S52:S57" si="43">IF(L52&lt;0,0,N52-R52)</f>
        <v>0</v>
      </c>
      <c r="T52" s="173"/>
      <c r="U52" s="173">
        <f t="shared" ref="U52:U57" si="44">+IF($L52&lt;0,D52+I52,0)</f>
        <v>6000000</v>
      </c>
      <c r="V52" s="173">
        <f t="shared" ref="V52:V57" si="45">+IF($L52&lt;0,E52+P52,0)</f>
        <v>1800000</v>
      </c>
      <c r="W52" s="173">
        <f t="shared" ref="W52:W57" si="46">+U52-V52</f>
        <v>4200000</v>
      </c>
      <c r="X52" s="173"/>
      <c r="Y52" s="110">
        <f t="shared" ref="Y52:Y57" si="47">IF(I52&gt;0,H52,0)</f>
        <v>0</v>
      </c>
      <c r="Z52" s="55">
        <f t="shared" ref="Z52:Z57" si="48">IF(L52&lt;0,K52,0)</f>
        <v>1</v>
      </c>
      <c r="AA52" s="55">
        <f t="shared" ref="AA52:AA57" si="49">IF(AND(Y52=0,Z52=0),MAN,IF(AND(Y52&gt;0,Z52&gt;0),Z52-Y52,IF(Y52&gt;0,MAN-Y52+1,Z52-1)))</f>
        <v>0</v>
      </c>
      <c r="AB52" s="43">
        <f t="shared" ref="AB52:AB57" si="50">ROUND(INT(MAX(IF((E52+N52*O52*AA52/12)&gt;(N52-F52),(N52-F52)-E52,(N52-F52)*O52*AA52/12),0)+0.5),0)</f>
        <v>0</v>
      </c>
      <c r="AC52" s="114">
        <f t="shared" ref="AC52:AC57" si="51">ROUND(INT(MAX(IF((E52+N52*O52*AA52/12)&gt;(1*N52),1*N52-E52,N52*O52*AA52/12),0)+0.5),0)</f>
        <v>0</v>
      </c>
      <c r="AD52" s="78"/>
    </row>
    <row r="53" spans="1:30" s="21" customFormat="1">
      <c r="A53" s="198" t="s">
        <v>92</v>
      </c>
      <c r="B53" s="84"/>
      <c r="C53" s="193">
        <v>2004</v>
      </c>
      <c r="D53" s="177">
        <v>4000000</v>
      </c>
      <c r="E53" s="177">
        <v>2400000</v>
      </c>
      <c r="F53" s="177">
        <v>0</v>
      </c>
      <c r="G53" s="136"/>
      <c r="H53" s="137"/>
      <c r="I53" s="135"/>
      <c r="J53" s="136"/>
      <c r="K53" s="137"/>
      <c r="L53" s="135"/>
      <c r="M53" s="136"/>
      <c r="N53" s="138">
        <f t="shared" si="39"/>
        <v>4000000</v>
      </c>
      <c r="O53" s="125">
        <v>0.3</v>
      </c>
      <c r="P53" s="178">
        <f t="shared" si="40"/>
        <v>1200000</v>
      </c>
      <c r="Q53" s="138" t="str">
        <f t="shared" si="41"/>
        <v>0</v>
      </c>
      <c r="R53" s="138">
        <f t="shared" si="42"/>
        <v>3600000</v>
      </c>
      <c r="S53" s="138">
        <f t="shared" si="43"/>
        <v>400000</v>
      </c>
      <c r="T53" s="173"/>
      <c r="U53" s="173">
        <f t="shared" si="44"/>
        <v>0</v>
      </c>
      <c r="V53" s="173">
        <f t="shared" si="45"/>
        <v>0</v>
      </c>
      <c r="W53" s="173">
        <f t="shared" si="46"/>
        <v>0</v>
      </c>
      <c r="X53" s="173"/>
      <c r="Y53" s="110">
        <f t="shared" si="47"/>
        <v>0</v>
      </c>
      <c r="Z53" s="55">
        <f t="shared" si="48"/>
        <v>0</v>
      </c>
      <c r="AA53" s="55" t="str">
        <f t="shared" si="49"/>
        <v>12</v>
      </c>
      <c r="AB53" s="43">
        <f t="shared" si="50"/>
        <v>1200000</v>
      </c>
      <c r="AC53" s="114">
        <f t="shared" si="51"/>
        <v>1200000</v>
      </c>
      <c r="AD53" s="78"/>
    </row>
    <row r="54" spans="1:30" s="21" customFormat="1" outlineLevel="1">
      <c r="A54" s="333" t="s">
        <v>91</v>
      </c>
      <c r="B54" s="84"/>
      <c r="C54" s="193">
        <v>2006</v>
      </c>
      <c r="D54" s="177"/>
      <c r="E54" s="177"/>
      <c r="F54" s="177"/>
      <c r="G54" s="136"/>
      <c r="H54" s="137">
        <v>1</v>
      </c>
      <c r="I54" s="135">
        <v>12000000</v>
      </c>
      <c r="J54" s="136"/>
      <c r="K54" s="137"/>
      <c r="L54" s="135"/>
      <c r="M54" s="136"/>
      <c r="N54" s="138">
        <f t="shared" si="39"/>
        <v>12000000</v>
      </c>
      <c r="O54" s="125">
        <v>0.3</v>
      </c>
      <c r="P54" s="178">
        <f t="shared" si="40"/>
        <v>3600000</v>
      </c>
      <c r="Q54" s="138" t="str">
        <f t="shared" si="41"/>
        <v>0</v>
      </c>
      <c r="R54" s="138">
        <f t="shared" si="42"/>
        <v>3600000</v>
      </c>
      <c r="S54" s="138">
        <f t="shared" si="43"/>
        <v>8400000</v>
      </c>
      <c r="T54" s="173"/>
      <c r="U54" s="173">
        <f t="shared" si="44"/>
        <v>0</v>
      </c>
      <c r="V54" s="173">
        <f t="shared" si="45"/>
        <v>0</v>
      </c>
      <c r="W54" s="173">
        <f t="shared" si="46"/>
        <v>0</v>
      </c>
      <c r="X54" s="173"/>
      <c r="Y54" s="110">
        <f t="shared" si="47"/>
        <v>1</v>
      </c>
      <c r="Z54" s="55">
        <f t="shared" si="48"/>
        <v>0</v>
      </c>
      <c r="AA54" s="55">
        <f t="shared" si="49"/>
        <v>12</v>
      </c>
      <c r="AB54" s="43">
        <f t="shared" si="50"/>
        <v>3600000</v>
      </c>
      <c r="AC54" s="114">
        <f t="shared" si="51"/>
        <v>3600000</v>
      </c>
      <c r="AD54" s="78"/>
    </row>
    <row r="55" spans="1:30" s="21" customFormat="1" outlineLevel="1">
      <c r="A55" s="198"/>
      <c r="B55" s="84"/>
      <c r="C55" s="193"/>
      <c r="D55" s="177"/>
      <c r="E55" s="177"/>
      <c r="F55" s="177"/>
      <c r="G55" s="136"/>
      <c r="H55" s="137"/>
      <c r="I55" s="135"/>
      <c r="J55" s="136"/>
      <c r="K55" s="137"/>
      <c r="L55" s="135"/>
      <c r="M55" s="136"/>
      <c r="N55" s="138">
        <f t="shared" si="39"/>
        <v>0</v>
      </c>
      <c r="O55" s="125"/>
      <c r="P55" s="178">
        <f t="shared" si="40"/>
        <v>0</v>
      </c>
      <c r="Q55" s="138" t="str">
        <f t="shared" si="41"/>
        <v>0</v>
      </c>
      <c r="R55" s="138">
        <f t="shared" si="42"/>
        <v>0</v>
      </c>
      <c r="S55" s="138">
        <f t="shared" si="43"/>
        <v>0</v>
      </c>
      <c r="T55" s="173"/>
      <c r="U55" s="173">
        <f t="shared" si="44"/>
        <v>0</v>
      </c>
      <c r="V55" s="173">
        <f t="shared" si="45"/>
        <v>0</v>
      </c>
      <c r="W55" s="173">
        <f t="shared" si="46"/>
        <v>0</v>
      </c>
      <c r="X55" s="173"/>
      <c r="Y55" s="110">
        <f t="shared" si="47"/>
        <v>0</v>
      </c>
      <c r="Z55" s="55">
        <f t="shared" si="48"/>
        <v>0</v>
      </c>
      <c r="AA55" s="55" t="str">
        <f t="shared" si="49"/>
        <v>12</v>
      </c>
      <c r="AB55" s="43">
        <f t="shared" si="50"/>
        <v>0</v>
      </c>
      <c r="AC55" s="114">
        <f t="shared" si="51"/>
        <v>0</v>
      </c>
      <c r="AD55" s="78"/>
    </row>
    <row r="56" spans="1:30" s="21" customFormat="1" outlineLevel="1">
      <c r="A56" s="198"/>
      <c r="B56" s="84"/>
      <c r="C56" s="193"/>
      <c r="D56" s="177"/>
      <c r="E56" s="177"/>
      <c r="F56" s="177"/>
      <c r="G56" s="136"/>
      <c r="H56" s="137"/>
      <c r="I56" s="135"/>
      <c r="J56" s="136"/>
      <c r="K56" s="137"/>
      <c r="L56" s="135"/>
      <c r="M56" s="136"/>
      <c r="N56" s="138">
        <f t="shared" si="39"/>
        <v>0</v>
      </c>
      <c r="O56" s="125"/>
      <c r="P56" s="178">
        <f t="shared" si="40"/>
        <v>0</v>
      </c>
      <c r="Q56" s="138" t="str">
        <f t="shared" si="41"/>
        <v>0</v>
      </c>
      <c r="R56" s="138">
        <f t="shared" si="42"/>
        <v>0</v>
      </c>
      <c r="S56" s="138">
        <f t="shared" si="43"/>
        <v>0</v>
      </c>
      <c r="T56" s="173"/>
      <c r="U56" s="173">
        <f t="shared" si="44"/>
        <v>0</v>
      </c>
      <c r="V56" s="173">
        <f t="shared" si="45"/>
        <v>0</v>
      </c>
      <c r="W56" s="173">
        <f t="shared" si="46"/>
        <v>0</v>
      </c>
      <c r="X56" s="173"/>
      <c r="Y56" s="110">
        <f t="shared" si="47"/>
        <v>0</v>
      </c>
      <c r="Z56" s="55">
        <f t="shared" si="48"/>
        <v>0</v>
      </c>
      <c r="AA56" s="55" t="str">
        <f t="shared" si="49"/>
        <v>12</v>
      </c>
      <c r="AB56" s="43">
        <f t="shared" si="50"/>
        <v>0</v>
      </c>
      <c r="AC56" s="114">
        <f t="shared" si="51"/>
        <v>0</v>
      </c>
      <c r="AD56" s="78"/>
    </row>
    <row r="57" spans="1:30" s="21" customFormat="1" outlineLevel="1">
      <c r="A57" s="198"/>
      <c r="B57" s="84"/>
      <c r="C57" s="193"/>
      <c r="D57" s="177"/>
      <c r="E57" s="177"/>
      <c r="F57" s="177"/>
      <c r="G57" s="136"/>
      <c r="H57" s="137"/>
      <c r="I57" s="135"/>
      <c r="J57" s="136"/>
      <c r="K57" s="137"/>
      <c r="L57" s="135"/>
      <c r="M57" s="136"/>
      <c r="N57" s="138">
        <f t="shared" si="39"/>
        <v>0</v>
      </c>
      <c r="O57" s="125"/>
      <c r="P57" s="178">
        <f t="shared" si="40"/>
        <v>0</v>
      </c>
      <c r="Q57" s="138" t="str">
        <f t="shared" si="41"/>
        <v>0</v>
      </c>
      <c r="R57" s="138">
        <f t="shared" si="42"/>
        <v>0</v>
      </c>
      <c r="S57" s="138">
        <f t="shared" si="43"/>
        <v>0</v>
      </c>
      <c r="T57" s="173"/>
      <c r="U57" s="173">
        <f t="shared" si="44"/>
        <v>0</v>
      </c>
      <c r="V57" s="173">
        <f t="shared" si="45"/>
        <v>0</v>
      </c>
      <c r="W57" s="173">
        <f t="shared" si="46"/>
        <v>0</v>
      </c>
      <c r="X57" s="173"/>
      <c r="Y57" s="110">
        <f t="shared" si="47"/>
        <v>0</v>
      </c>
      <c r="Z57" s="55">
        <f t="shared" si="48"/>
        <v>0</v>
      </c>
      <c r="AA57" s="55" t="str">
        <f t="shared" si="49"/>
        <v>12</v>
      </c>
      <c r="AB57" s="43">
        <f t="shared" si="50"/>
        <v>0</v>
      </c>
      <c r="AC57" s="114">
        <f t="shared" si="51"/>
        <v>0</v>
      </c>
      <c r="AD57" s="78"/>
    </row>
    <row r="58" spans="1:30" s="21" customFormat="1" ht="6" customHeight="1">
      <c r="A58" s="48"/>
      <c r="B58" s="49"/>
      <c r="C58" s="195"/>
      <c r="D58" s="147"/>
      <c r="E58" s="147"/>
      <c r="F58" s="152"/>
      <c r="G58" s="136"/>
      <c r="H58" s="146"/>
      <c r="I58" s="147"/>
      <c r="J58" s="136"/>
      <c r="K58" s="146"/>
      <c r="L58" s="147"/>
      <c r="M58" s="136"/>
      <c r="N58" s="138"/>
      <c r="O58" s="126"/>
      <c r="P58" s="175"/>
      <c r="Q58" s="138"/>
      <c r="R58" s="138"/>
      <c r="S58" s="138"/>
      <c r="T58" s="173"/>
      <c r="U58" s="173"/>
      <c r="V58" s="173"/>
      <c r="W58" s="173"/>
      <c r="X58" s="173"/>
      <c r="Y58" s="110"/>
      <c r="Z58" s="55"/>
      <c r="AA58" s="55"/>
      <c r="AB58" s="43"/>
      <c r="AC58" s="114"/>
      <c r="AD58" s="78"/>
    </row>
    <row r="59" spans="1:30" s="86" customFormat="1" ht="12.75">
      <c r="A59" s="143" t="s">
        <v>18</v>
      </c>
      <c r="B59" s="53"/>
      <c r="C59" s="88"/>
      <c r="D59" s="153">
        <f>SUM(D52:D58)</f>
        <v>10000000</v>
      </c>
      <c r="E59" s="153">
        <f>SUM(E52:E58)</f>
        <v>4200000</v>
      </c>
      <c r="F59" s="153">
        <f>SUM(F52:F58)</f>
        <v>0</v>
      </c>
      <c r="G59" s="154"/>
      <c r="H59" s="154"/>
      <c r="I59" s="153">
        <f>SUM(I52:I58)</f>
        <v>12000000</v>
      </c>
      <c r="J59" s="154"/>
      <c r="K59" s="154"/>
      <c r="L59" s="153">
        <f>SUM(L52:L58)</f>
        <v>-1000000</v>
      </c>
      <c r="M59" s="154"/>
      <c r="N59" s="153">
        <f>SUM(N52:N58)</f>
        <v>22000000</v>
      </c>
      <c r="O59" s="128"/>
      <c r="P59" s="153">
        <f>SUM(P52:P58)</f>
        <v>4800000</v>
      </c>
      <c r="Q59" s="153">
        <f>SUM(Q52:Q58)</f>
        <v>3200000</v>
      </c>
      <c r="R59" s="153">
        <f>SUM(R52:R58)</f>
        <v>7200000</v>
      </c>
      <c r="S59" s="153">
        <f>SUM(S52:S58)</f>
        <v>8800000</v>
      </c>
      <c r="T59" s="174"/>
      <c r="U59" s="153">
        <f>SUM(U52:U58)</f>
        <v>6000000</v>
      </c>
      <c r="V59" s="153">
        <f>SUM(V52:V58)</f>
        <v>1800000</v>
      </c>
      <c r="W59" s="153">
        <f>SUM(W52:W58)</f>
        <v>4200000</v>
      </c>
      <c r="X59" s="174"/>
      <c r="Y59" s="115"/>
      <c r="Z59" s="104"/>
      <c r="AA59" s="104"/>
      <c r="AB59" s="43"/>
      <c r="AC59" s="114"/>
      <c r="AD59" s="96"/>
    </row>
    <row r="60" spans="1:30" s="86" customFormat="1">
      <c r="A60" s="50"/>
      <c r="B60" s="53"/>
      <c r="C60" s="88"/>
      <c r="D60" s="155"/>
      <c r="E60" s="155"/>
      <c r="F60" s="156"/>
      <c r="G60" s="155"/>
      <c r="H60" s="155"/>
      <c r="I60" s="155"/>
      <c r="J60" s="155"/>
      <c r="K60" s="155"/>
      <c r="L60" s="155"/>
      <c r="M60" s="155"/>
      <c r="N60" s="155"/>
      <c r="O60" s="52"/>
      <c r="P60" s="155"/>
      <c r="Q60" s="155"/>
      <c r="R60" s="155"/>
      <c r="S60" s="155"/>
      <c r="T60" s="174"/>
      <c r="U60" s="174"/>
      <c r="V60" s="174"/>
      <c r="W60" s="174"/>
      <c r="X60" s="174"/>
      <c r="Y60" s="115"/>
      <c r="Z60" s="104"/>
      <c r="AA60" s="104"/>
      <c r="AB60" s="43"/>
      <c r="AC60" s="114"/>
      <c r="AD60" s="96"/>
    </row>
    <row r="61" spans="1:30" s="21" customFormat="1">
      <c r="A61" s="42" t="s">
        <v>19</v>
      </c>
      <c r="B61" s="62"/>
      <c r="C61" s="195"/>
      <c r="D61" s="147"/>
      <c r="E61" s="147"/>
      <c r="F61" s="149"/>
      <c r="G61" s="136"/>
      <c r="H61" s="146"/>
      <c r="I61" s="147"/>
      <c r="J61" s="136"/>
      <c r="K61" s="146"/>
      <c r="L61" s="147"/>
      <c r="M61" s="136"/>
      <c r="N61" s="138"/>
      <c r="O61" s="126"/>
      <c r="P61" s="138"/>
      <c r="Q61" s="138"/>
      <c r="R61" s="138"/>
      <c r="S61" s="138"/>
      <c r="T61" s="173"/>
      <c r="U61" s="173"/>
      <c r="V61" s="173"/>
      <c r="W61" s="173"/>
      <c r="X61" s="173"/>
      <c r="Y61" s="110"/>
      <c r="Z61" s="55"/>
      <c r="AA61" s="55"/>
      <c r="AB61" s="43"/>
      <c r="AC61" s="114"/>
      <c r="AD61" s="78"/>
    </row>
    <row r="62" spans="1:30" s="21" customFormat="1" ht="12.75" customHeight="1">
      <c r="A62" s="42"/>
      <c r="B62" s="62"/>
      <c r="C62" s="195"/>
      <c r="D62" s="147"/>
      <c r="E62" s="147"/>
      <c r="F62" s="149"/>
      <c r="G62" s="136"/>
      <c r="H62" s="146"/>
      <c r="I62" s="147"/>
      <c r="J62" s="136"/>
      <c r="K62" s="146"/>
      <c r="L62" s="147"/>
      <c r="M62" s="136"/>
      <c r="N62" s="138"/>
      <c r="O62" s="126"/>
      <c r="P62" s="138"/>
      <c r="Q62" s="138"/>
      <c r="R62" s="138"/>
      <c r="S62" s="138"/>
      <c r="T62" s="173"/>
      <c r="U62" s="173"/>
      <c r="V62" s="173"/>
      <c r="W62" s="173"/>
      <c r="X62" s="173"/>
      <c r="Y62" s="110"/>
      <c r="Z62" s="55"/>
      <c r="AA62" s="55"/>
      <c r="AB62" s="43"/>
      <c r="AC62" s="114"/>
      <c r="AD62" s="78"/>
    </row>
    <row r="63" spans="1:30" s="21" customFormat="1">
      <c r="A63" s="198" t="s">
        <v>93</v>
      </c>
      <c r="B63" s="84"/>
      <c r="C63" s="193">
        <v>2005</v>
      </c>
      <c r="D63" s="177">
        <v>11000000</v>
      </c>
      <c r="E63" s="177">
        <v>1485000</v>
      </c>
      <c r="F63" s="177">
        <v>1100000</v>
      </c>
      <c r="G63" s="136"/>
      <c r="H63" s="137"/>
      <c r="I63" s="135"/>
      <c r="J63" s="136"/>
      <c r="K63" s="137"/>
      <c r="L63" s="135"/>
      <c r="M63" s="136"/>
      <c r="N63" s="138">
        <f t="shared" ref="N63:N71" si="52">IF(AND(D63&gt;0,I63&gt;0),"villa",D63+I63)</f>
        <v>11000000</v>
      </c>
      <c r="O63" s="125">
        <v>0.15</v>
      </c>
      <c r="P63" s="178">
        <f t="shared" ref="P63:P71" si="53">+IF(F63&gt;0,AB63,AC63)</f>
        <v>1485000</v>
      </c>
      <c r="Q63" s="138" t="str">
        <f t="shared" ref="Q63:Q71" si="54">IF(L63&gt;0,"VILLA",IF(L63&lt;0,D63-E63+I63-P63+L63,"0"))</f>
        <v>0</v>
      </c>
      <c r="R63" s="138">
        <f t="shared" ref="R63:R71" si="55">IF(L63&lt;0,0,E63+P63)</f>
        <v>2970000</v>
      </c>
      <c r="S63" s="138">
        <f t="shared" ref="S63:S71" si="56">IF(L63&lt;0,0,N63-R63)</f>
        <v>8030000</v>
      </c>
      <c r="T63" s="173"/>
      <c r="U63" s="173">
        <f t="shared" ref="U63:U71" si="57">+IF($L63&lt;0,D63+I63,0)</f>
        <v>0</v>
      </c>
      <c r="V63" s="173">
        <f t="shared" ref="V63:V71" si="58">+IF($L63&lt;0,E63+P63,0)</f>
        <v>0</v>
      </c>
      <c r="W63" s="173">
        <f t="shared" ref="W63:W71" si="59">+U63-V63</f>
        <v>0</v>
      </c>
      <c r="X63" s="173"/>
      <c r="Y63" s="110">
        <f t="shared" ref="Y63:Y71" si="60">IF(I63&gt;0,H63,0)</f>
        <v>0</v>
      </c>
      <c r="Z63" s="55">
        <f t="shared" ref="Z63:Z71" si="61">IF(L63&lt;0,K63,0)</f>
        <v>0</v>
      </c>
      <c r="AA63" s="55" t="str">
        <f t="shared" ref="AA63:AA71" si="62">IF(AND(Y63=0,Z63=0),MAN,IF(AND(Y63&gt;0,Z63&gt;0),Z63-Y63,IF(Y63&gt;0,MAN-Y63+1,Z63-1)))</f>
        <v>12</v>
      </c>
      <c r="AB63" s="43">
        <f t="shared" ref="AB63:AB71" si="63">ROUND(INT(MAX(IF((E63+N63*O63*AA63/12)&gt;(N63-F63),(N63-F63)-E63,(N63-F63)*O63*AA63/12),0)+0.5),0)</f>
        <v>1485000</v>
      </c>
      <c r="AC63" s="114">
        <f t="shared" ref="AC63:AC71" si="64">ROUND(INT(MAX(IF((E63+N63*O63*AA63/12)&gt;(1*N63),1*N63-E63,N63*O63*AA63/12),0)+0.5),0)</f>
        <v>1650000</v>
      </c>
      <c r="AD63" s="78"/>
    </row>
    <row r="64" spans="1:30" s="21" customFormat="1">
      <c r="A64" s="198" t="s">
        <v>94</v>
      </c>
      <c r="B64" s="84"/>
      <c r="C64" s="193">
        <v>2004</v>
      </c>
      <c r="D64" s="177">
        <v>1500000</v>
      </c>
      <c r="E64" s="177">
        <v>405000</v>
      </c>
      <c r="F64" s="177">
        <v>150000</v>
      </c>
      <c r="G64" s="136"/>
      <c r="H64" s="137"/>
      <c r="I64" s="135"/>
      <c r="J64" s="136"/>
      <c r="K64" s="137"/>
      <c r="L64" s="135"/>
      <c r="M64" s="136"/>
      <c r="N64" s="138">
        <f t="shared" si="52"/>
        <v>1500000</v>
      </c>
      <c r="O64" s="125">
        <v>0.15</v>
      </c>
      <c r="P64" s="178">
        <f t="shared" si="53"/>
        <v>202500</v>
      </c>
      <c r="Q64" s="138" t="str">
        <f t="shared" si="54"/>
        <v>0</v>
      </c>
      <c r="R64" s="138">
        <f t="shared" si="55"/>
        <v>607500</v>
      </c>
      <c r="S64" s="138">
        <f t="shared" si="56"/>
        <v>892500</v>
      </c>
      <c r="T64" s="173"/>
      <c r="U64" s="173">
        <f t="shared" si="57"/>
        <v>0</v>
      </c>
      <c r="V64" s="173">
        <f t="shared" si="58"/>
        <v>0</v>
      </c>
      <c r="W64" s="173">
        <f t="shared" si="59"/>
        <v>0</v>
      </c>
      <c r="X64" s="173"/>
      <c r="Y64" s="110">
        <f t="shared" si="60"/>
        <v>0</v>
      </c>
      <c r="Z64" s="55">
        <f t="shared" si="61"/>
        <v>0</v>
      </c>
      <c r="AA64" s="55" t="str">
        <f t="shared" si="62"/>
        <v>12</v>
      </c>
      <c r="AB64" s="43">
        <f t="shared" si="63"/>
        <v>202500</v>
      </c>
      <c r="AC64" s="114">
        <f t="shared" si="64"/>
        <v>225000</v>
      </c>
      <c r="AD64" s="78"/>
    </row>
    <row r="65" spans="1:30" s="21" customFormat="1" hidden="1" outlineLevel="1">
      <c r="A65" s="198"/>
      <c r="B65" s="84"/>
      <c r="C65" s="193"/>
      <c r="D65" s="177"/>
      <c r="E65" s="177"/>
      <c r="F65" s="177"/>
      <c r="G65" s="136"/>
      <c r="H65" s="137"/>
      <c r="I65" s="135"/>
      <c r="J65" s="136"/>
      <c r="K65" s="137"/>
      <c r="L65" s="135"/>
      <c r="M65" s="136"/>
      <c r="N65" s="138">
        <f t="shared" si="52"/>
        <v>0</v>
      </c>
      <c r="O65" s="125"/>
      <c r="P65" s="178">
        <f t="shared" si="53"/>
        <v>0</v>
      </c>
      <c r="Q65" s="138" t="str">
        <f t="shared" si="54"/>
        <v>0</v>
      </c>
      <c r="R65" s="138">
        <f t="shared" si="55"/>
        <v>0</v>
      </c>
      <c r="S65" s="138">
        <f t="shared" si="56"/>
        <v>0</v>
      </c>
      <c r="T65" s="173"/>
      <c r="U65" s="173">
        <f t="shared" si="57"/>
        <v>0</v>
      </c>
      <c r="V65" s="173">
        <f t="shared" si="58"/>
        <v>0</v>
      </c>
      <c r="W65" s="173">
        <f t="shared" si="59"/>
        <v>0</v>
      </c>
      <c r="X65" s="173"/>
      <c r="Y65" s="110">
        <f t="shared" si="60"/>
        <v>0</v>
      </c>
      <c r="Z65" s="55">
        <f t="shared" si="61"/>
        <v>0</v>
      </c>
      <c r="AA65" s="55" t="str">
        <f t="shared" si="62"/>
        <v>12</v>
      </c>
      <c r="AB65" s="43">
        <f t="shared" si="63"/>
        <v>0</v>
      </c>
      <c r="AC65" s="114">
        <f t="shared" si="64"/>
        <v>0</v>
      </c>
      <c r="AD65" s="78"/>
    </row>
    <row r="66" spans="1:30" s="21" customFormat="1" hidden="1" outlineLevel="1">
      <c r="A66" s="198"/>
      <c r="B66" s="84"/>
      <c r="C66" s="193"/>
      <c r="D66" s="177"/>
      <c r="E66" s="177"/>
      <c r="F66" s="177"/>
      <c r="G66" s="136"/>
      <c r="H66" s="137"/>
      <c r="I66" s="135"/>
      <c r="J66" s="136"/>
      <c r="K66" s="137"/>
      <c r="L66" s="135"/>
      <c r="M66" s="136"/>
      <c r="N66" s="138">
        <f t="shared" si="52"/>
        <v>0</v>
      </c>
      <c r="O66" s="125"/>
      <c r="P66" s="178">
        <f t="shared" si="53"/>
        <v>0</v>
      </c>
      <c r="Q66" s="138" t="str">
        <f t="shared" si="54"/>
        <v>0</v>
      </c>
      <c r="R66" s="138">
        <f t="shared" si="55"/>
        <v>0</v>
      </c>
      <c r="S66" s="138">
        <f t="shared" si="56"/>
        <v>0</v>
      </c>
      <c r="T66" s="173"/>
      <c r="U66" s="173">
        <f t="shared" si="57"/>
        <v>0</v>
      </c>
      <c r="V66" s="173">
        <f t="shared" si="58"/>
        <v>0</v>
      </c>
      <c r="W66" s="173">
        <f t="shared" si="59"/>
        <v>0</v>
      </c>
      <c r="X66" s="173"/>
      <c r="Y66" s="110">
        <f t="shared" si="60"/>
        <v>0</v>
      </c>
      <c r="Z66" s="55">
        <f t="shared" si="61"/>
        <v>0</v>
      </c>
      <c r="AA66" s="55" t="str">
        <f t="shared" si="62"/>
        <v>12</v>
      </c>
      <c r="AB66" s="43">
        <f t="shared" si="63"/>
        <v>0</v>
      </c>
      <c r="AC66" s="114">
        <f t="shared" si="64"/>
        <v>0</v>
      </c>
      <c r="AD66" s="78"/>
    </row>
    <row r="67" spans="1:30" s="21" customFormat="1" hidden="1" outlineLevel="1">
      <c r="A67" s="198"/>
      <c r="B67" s="84"/>
      <c r="C67" s="193"/>
      <c r="D67" s="177"/>
      <c r="E67" s="177"/>
      <c r="F67" s="177"/>
      <c r="G67" s="136"/>
      <c r="H67" s="137"/>
      <c r="I67" s="135"/>
      <c r="J67" s="136"/>
      <c r="K67" s="137"/>
      <c r="L67" s="135"/>
      <c r="M67" s="136"/>
      <c r="N67" s="138">
        <f t="shared" si="52"/>
        <v>0</v>
      </c>
      <c r="O67" s="125"/>
      <c r="P67" s="178">
        <f t="shared" si="53"/>
        <v>0</v>
      </c>
      <c r="Q67" s="138" t="str">
        <f t="shared" si="54"/>
        <v>0</v>
      </c>
      <c r="R67" s="138">
        <f t="shared" si="55"/>
        <v>0</v>
      </c>
      <c r="S67" s="138">
        <f t="shared" si="56"/>
        <v>0</v>
      </c>
      <c r="T67" s="173"/>
      <c r="U67" s="173">
        <f t="shared" si="57"/>
        <v>0</v>
      </c>
      <c r="V67" s="173">
        <f t="shared" si="58"/>
        <v>0</v>
      </c>
      <c r="W67" s="173">
        <f t="shared" si="59"/>
        <v>0</v>
      </c>
      <c r="X67" s="173"/>
      <c r="Y67" s="110">
        <f t="shared" si="60"/>
        <v>0</v>
      </c>
      <c r="Z67" s="55">
        <f t="shared" si="61"/>
        <v>0</v>
      </c>
      <c r="AA67" s="55" t="str">
        <f t="shared" si="62"/>
        <v>12</v>
      </c>
      <c r="AB67" s="43">
        <f t="shared" si="63"/>
        <v>0</v>
      </c>
      <c r="AC67" s="114">
        <f t="shared" si="64"/>
        <v>0</v>
      </c>
      <c r="AD67" s="78"/>
    </row>
    <row r="68" spans="1:30" s="21" customFormat="1" hidden="1" outlineLevel="1">
      <c r="A68" s="198"/>
      <c r="B68" s="84"/>
      <c r="C68" s="193"/>
      <c r="D68" s="177"/>
      <c r="E68" s="177"/>
      <c r="F68" s="177"/>
      <c r="G68" s="136"/>
      <c r="H68" s="137"/>
      <c r="I68" s="135"/>
      <c r="J68" s="136"/>
      <c r="K68" s="137"/>
      <c r="L68" s="135"/>
      <c r="M68" s="136"/>
      <c r="N68" s="138">
        <f t="shared" si="52"/>
        <v>0</v>
      </c>
      <c r="O68" s="125"/>
      <c r="P68" s="178">
        <f t="shared" si="53"/>
        <v>0</v>
      </c>
      <c r="Q68" s="138" t="str">
        <f t="shared" si="54"/>
        <v>0</v>
      </c>
      <c r="R68" s="138">
        <f t="shared" si="55"/>
        <v>0</v>
      </c>
      <c r="S68" s="138">
        <f t="shared" si="56"/>
        <v>0</v>
      </c>
      <c r="T68" s="173"/>
      <c r="U68" s="173">
        <f t="shared" si="57"/>
        <v>0</v>
      </c>
      <c r="V68" s="173">
        <f t="shared" si="58"/>
        <v>0</v>
      </c>
      <c r="W68" s="173">
        <f t="shared" si="59"/>
        <v>0</v>
      </c>
      <c r="X68" s="173"/>
      <c r="Y68" s="110">
        <f t="shared" si="60"/>
        <v>0</v>
      </c>
      <c r="Z68" s="55">
        <f t="shared" si="61"/>
        <v>0</v>
      </c>
      <c r="AA68" s="55" t="str">
        <f t="shared" si="62"/>
        <v>12</v>
      </c>
      <c r="AB68" s="43">
        <f t="shared" si="63"/>
        <v>0</v>
      </c>
      <c r="AC68" s="114">
        <f t="shared" si="64"/>
        <v>0</v>
      </c>
      <c r="AD68" s="78"/>
    </row>
    <row r="69" spans="1:30" s="21" customFormat="1" hidden="1" outlineLevel="1">
      <c r="A69" s="198"/>
      <c r="B69" s="84"/>
      <c r="C69" s="193"/>
      <c r="D69" s="177"/>
      <c r="E69" s="177"/>
      <c r="F69" s="177"/>
      <c r="G69" s="136"/>
      <c r="H69" s="137"/>
      <c r="I69" s="135"/>
      <c r="J69" s="136"/>
      <c r="K69" s="137"/>
      <c r="L69" s="135"/>
      <c r="M69" s="136"/>
      <c r="N69" s="138">
        <f t="shared" si="52"/>
        <v>0</v>
      </c>
      <c r="O69" s="125"/>
      <c r="P69" s="178">
        <f t="shared" si="53"/>
        <v>0</v>
      </c>
      <c r="Q69" s="138" t="str">
        <f t="shared" si="54"/>
        <v>0</v>
      </c>
      <c r="R69" s="138">
        <f t="shared" si="55"/>
        <v>0</v>
      </c>
      <c r="S69" s="138">
        <f t="shared" si="56"/>
        <v>0</v>
      </c>
      <c r="T69" s="173"/>
      <c r="U69" s="173">
        <f t="shared" si="57"/>
        <v>0</v>
      </c>
      <c r="V69" s="173">
        <f t="shared" si="58"/>
        <v>0</v>
      </c>
      <c r="W69" s="173">
        <f t="shared" si="59"/>
        <v>0</v>
      </c>
      <c r="X69" s="173"/>
      <c r="Y69" s="110">
        <f t="shared" si="60"/>
        <v>0</v>
      </c>
      <c r="Z69" s="55">
        <f t="shared" si="61"/>
        <v>0</v>
      </c>
      <c r="AA69" s="55" t="str">
        <f t="shared" si="62"/>
        <v>12</v>
      </c>
      <c r="AB69" s="43">
        <f t="shared" si="63"/>
        <v>0</v>
      </c>
      <c r="AC69" s="114">
        <f t="shared" si="64"/>
        <v>0</v>
      </c>
      <c r="AD69" s="78"/>
    </row>
    <row r="70" spans="1:30" s="21" customFormat="1" hidden="1" outlineLevel="1">
      <c r="A70" s="198"/>
      <c r="B70" s="84"/>
      <c r="C70" s="193"/>
      <c r="D70" s="177"/>
      <c r="E70" s="177"/>
      <c r="F70" s="177"/>
      <c r="G70" s="136"/>
      <c r="H70" s="137"/>
      <c r="I70" s="135"/>
      <c r="J70" s="136"/>
      <c r="K70" s="137"/>
      <c r="L70" s="135"/>
      <c r="M70" s="136"/>
      <c r="N70" s="138">
        <f t="shared" si="52"/>
        <v>0</v>
      </c>
      <c r="O70" s="125"/>
      <c r="P70" s="178">
        <f t="shared" si="53"/>
        <v>0</v>
      </c>
      <c r="Q70" s="138" t="str">
        <f t="shared" si="54"/>
        <v>0</v>
      </c>
      <c r="R70" s="138">
        <f t="shared" si="55"/>
        <v>0</v>
      </c>
      <c r="S70" s="138">
        <f t="shared" si="56"/>
        <v>0</v>
      </c>
      <c r="T70" s="173"/>
      <c r="U70" s="173">
        <f t="shared" si="57"/>
        <v>0</v>
      </c>
      <c r="V70" s="173">
        <f t="shared" si="58"/>
        <v>0</v>
      </c>
      <c r="W70" s="173">
        <f t="shared" si="59"/>
        <v>0</v>
      </c>
      <c r="X70" s="173"/>
      <c r="Y70" s="110">
        <f t="shared" si="60"/>
        <v>0</v>
      </c>
      <c r="Z70" s="55">
        <f t="shared" si="61"/>
        <v>0</v>
      </c>
      <c r="AA70" s="55" t="str">
        <f t="shared" si="62"/>
        <v>12</v>
      </c>
      <c r="AB70" s="43">
        <f t="shared" si="63"/>
        <v>0</v>
      </c>
      <c r="AC70" s="114">
        <f t="shared" si="64"/>
        <v>0</v>
      </c>
      <c r="AD70" s="78"/>
    </row>
    <row r="71" spans="1:30" s="21" customFormat="1" hidden="1" outlineLevel="1">
      <c r="A71" s="198"/>
      <c r="B71" s="84"/>
      <c r="C71" s="193"/>
      <c r="D71" s="177"/>
      <c r="E71" s="177"/>
      <c r="F71" s="177"/>
      <c r="G71" s="136"/>
      <c r="H71" s="137"/>
      <c r="I71" s="135"/>
      <c r="J71" s="136"/>
      <c r="K71" s="137"/>
      <c r="L71" s="135"/>
      <c r="M71" s="136"/>
      <c r="N71" s="138">
        <f t="shared" si="52"/>
        <v>0</v>
      </c>
      <c r="O71" s="125"/>
      <c r="P71" s="178">
        <f t="shared" si="53"/>
        <v>0</v>
      </c>
      <c r="Q71" s="138" t="str">
        <f t="shared" si="54"/>
        <v>0</v>
      </c>
      <c r="R71" s="138">
        <f t="shared" si="55"/>
        <v>0</v>
      </c>
      <c r="S71" s="138">
        <f t="shared" si="56"/>
        <v>0</v>
      </c>
      <c r="T71" s="173"/>
      <c r="U71" s="173">
        <f t="shared" si="57"/>
        <v>0</v>
      </c>
      <c r="V71" s="173">
        <f t="shared" si="58"/>
        <v>0</v>
      </c>
      <c r="W71" s="173">
        <f t="shared" si="59"/>
        <v>0</v>
      </c>
      <c r="X71" s="173"/>
      <c r="Y71" s="110">
        <f t="shared" si="60"/>
        <v>0</v>
      </c>
      <c r="Z71" s="55">
        <f t="shared" si="61"/>
        <v>0</v>
      </c>
      <c r="AA71" s="55" t="str">
        <f t="shared" si="62"/>
        <v>12</v>
      </c>
      <c r="AB71" s="43">
        <f t="shared" si="63"/>
        <v>0</v>
      </c>
      <c r="AC71" s="114">
        <f t="shared" si="64"/>
        <v>0</v>
      </c>
      <c r="AD71" s="78"/>
    </row>
    <row r="72" spans="1:30" s="21" customFormat="1" ht="8.25" customHeight="1" collapsed="1">
      <c r="A72" s="92"/>
      <c r="B72" s="84"/>
      <c r="C72" s="49"/>
      <c r="D72" s="179"/>
      <c r="E72" s="179"/>
      <c r="F72" s="145"/>
      <c r="G72" s="136"/>
      <c r="H72" s="146"/>
      <c r="I72" s="147"/>
      <c r="J72" s="136"/>
      <c r="K72" s="146"/>
      <c r="L72" s="147"/>
      <c r="M72" s="136"/>
      <c r="N72" s="138"/>
      <c r="O72" s="126"/>
      <c r="P72" s="138"/>
      <c r="Q72" s="138"/>
      <c r="R72" s="138"/>
      <c r="S72" s="138"/>
      <c r="T72" s="173"/>
      <c r="U72" s="173"/>
      <c r="V72" s="173"/>
      <c r="W72" s="173"/>
      <c r="X72" s="173"/>
      <c r="Y72" s="110"/>
      <c r="Z72" s="55"/>
      <c r="AA72" s="55"/>
      <c r="AB72" s="43"/>
      <c r="AC72" s="114"/>
      <c r="AD72" s="78"/>
    </row>
    <row r="73" spans="1:30" s="94" customFormat="1" ht="12.75">
      <c r="A73" s="143" t="s">
        <v>20</v>
      </c>
      <c r="B73" s="93"/>
      <c r="C73" s="53"/>
      <c r="D73" s="180">
        <f>SUM(D63:D72)</f>
        <v>12500000</v>
      </c>
      <c r="E73" s="180">
        <f>SUM(E63:E72)</f>
        <v>1890000</v>
      </c>
      <c r="F73" s="180">
        <f>SUM(F63:F72)</f>
        <v>1250000</v>
      </c>
      <c r="G73" s="154"/>
      <c r="H73" s="154"/>
      <c r="I73" s="180">
        <f>SUM(I63:I72)</f>
        <v>0</v>
      </c>
      <c r="J73" s="154"/>
      <c r="K73" s="154"/>
      <c r="L73" s="180">
        <f>SUM(L63:L72)</f>
        <v>0</v>
      </c>
      <c r="M73" s="154"/>
      <c r="N73" s="180">
        <f>SUM(N63:N72)</f>
        <v>12500000</v>
      </c>
      <c r="O73" s="128"/>
      <c r="P73" s="180">
        <f>SUM(P63:P72)</f>
        <v>1687500</v>
      </c>
      <c r="Q73" s="180">
        <f>SUM(Q63:Q72)</f>
        <v>0</v>
      </c>
      <c r="R73" s="180">
        <f>SUM(R63:R72)</f>
        <v>3577500</v>
      </c>
      <c r="S73" s="180">
        <f>SUM(S63:S72)</f>
        <v>8922500</v>
      </c>
      <c r="T73" s="174"/>
      <c r="U73" s="180">
        <f>SUM(U63:U72)</f>
        <v>0</v>
      </c>
      <c r="V73" s="180">
        <f>SUM(V63:V72)</f>
        <v>0</v>
      </c>
      <c r="W73" s="180">
        <f>SUM(W63:W72)</f>
        <v>0</v>
      </c>
      <c r="X73" s="174"/>
      <c r="Y73" s="115"/>
      <c r="Z73" s="104"/>
      <c r="AA73" s="104"/>
      <c r="AB73" s="43"/>
      <c r="AC73" s="114"/>
      <c r="AD73" s="105"/>
    </row>
    <row r="74" spans="1:30" s="21" customFormat="1">
      <c r="A74" s="92"/>
      <c r="B74" s="84"/>
      <c r="C74" s="49"/>
      <c r="D74" s="179"/>
      <c r="E74" s="179"/>
      <c r="F74" s="145"/>
      <c r="G74" s="136"/>
      <c r="H74" s="146"/>
      <c r="I74" s="147"/>
      <c r="J74" s="136"/>
      <c r="K74" s="146"/>
      <c r="L74" s="147"/>
      <c r="M74" s="136"/>
      <c r="N74" s="138"/>
      <c r="O74" s="126"/>
      <c r="P74" s="138"/>
      <c r="Q74" s="138"/>
      <c r="R74" s="138"/>
      <c r="S74" s="138"/>
      <c r="T74" s="173"/>
      <c r="U74" s="173"/>
      <c r="V74" s="173"/>
      <c r="W74" s="173"/>
      <c r="X74" s="173"/>
      <c r="Y74" s="110"/>
      <c r="Z74" s="55"/>
      <c r="AA74" s="55"/>
      <c r="AB74" s="43"/>
      <c r="AC74" s="114"/>
      <c r="AD74" s="78"/>
    </row>
    <row r="75" spans="1:30">
      <c r="C75" s="196"/>
      <c r="D75" s="184"/>
      <c r="E75" s="184"/>
      <c r="F75" s="184"/>
      <c r="G75" s="185"/>
      <c r="H75" s="183"/>
      <c r="I75" s="184"/>
      <c r="J75" s="185"/>
      <c r="K75" s="183"/>
      <c r="L75" s="184"/>
      <c r="M75" s="185"/>
      <c r="N75" s="184"/>
      <c r="O75" s="186"/>
      <c r="P75" s="184"/>
      <c r="Q75" s="184"/>
      <c r="R75" s="184"/>
      <c r="S75" s="184"/>
      <c r="T75" s="185"/>
      <c r="U75" s="185"/>
      <c r="V75" s="185"/>
      <c r="W75" s="185"/>
      <c r="X75" s="164"/>
      <c r="Y75" s="140"/>
      <c r="AB75" s="43"/>
      <c r="AC75" s="141"/>
    </row>
    <row r="76" spans="1:30" s="21" customFormat="1">
      <c r="A76" s="42" t="s">
        <v>49</v>
      </c>
      <c r="B76" s="62"/>
      <c r="C76" s="49"/>
      <c r="D76" s="179"/>
      <c r="E76" s="179"/>
      <c r="F76" s="149"/>
      <c r="G76" s="136"/>
      <c r="H76" s="146"/>
      <c r="I76" s="147"/>
      <c r="J76" s="136"/>
      <c r="K76" s="146"/>
      <c r="L76" s="147"/>
      <c r="M76" s="136"/>
      <c r="N76" s="138"/>
      <c r="O76" s="126"/>
      <c r="P76" s="138"/>
      <c r="Q76" s="138"/>
      <c r="R76" s="138"/>
      <c r="S76" s="138"/>
      <c r="T76" s="173"/>
      <c r="U76" s="173"/>
      <c r="V76" s="173"/>
      <c r="W76" s="173"/>
      <c r="X76" s="173"/>
      <c r="Y76" s="110"/>
      <c r="Z76" s="55"/>
      <c r="AA76" s="55"/>
      <c r="AB76" s="43"/>
      <c r="AC76" s="114"/>
      <c r="AD76" s="78"/>
    </row>
    <row r="77" spans="1:30" s="21" customFormat="1">
      <c r="A77" s="42"/>
      <c r="B77" s="62"/>
      <c r="C77" s="49"/>
      <c r="D77" s="179"/>
      <c r="E77" s="179"/>
      <c r="F77" s="149"/>
      <c r="G77" s="136"/>
      <c r="H77" s="146"/>
      <c r="I77" s="147"/>
      <c r="J77" s="136"/>
      <c r="K77" s="146"/>
      <c r="L77" s="147"/>
      <c r="M77" s="136"/>
      <c r="N77" s="138"/>
      <c r="O77" s="126"/>
      <c r="P77" s="138"/>
      <c r="Q77" s="138"/>
      <c r="R77" s="138"/>
      <c r="S77" s="138"/>
      <c r="T77" s="173"/>
      <c r="U77" s="173"/>
      <c r="V77" s="173"/>
      <c r="W77" s="173"/>
      <c r="X77" s="173"/>
      <c r="Y77" s="110"/>
      <c r="Z77" s="55"/>
      <c r="AA77" s="55"/>
      <c r="AB77" s="43"/>
      <c r="AC77" s="114"/>
      <c r="AD77" s="78"/>
    </row>
    <row r="78" spans="1:30" s="21" customFormat="1">
      <c r="A78" s="198" t="s">
        <v>95</v>
      </c>
      <c r="B78" s="84"/>
      <c r="C78" s="193">
        <v>2004</v>
      </c>
      <c r="D78" s="177">
        <v>15000000</v>
      </c>
      <c r="E78" s="177">
        <v>0</v>
      </c>
      <c r="F78" s="177">
        <v>0</v>
      </c>
      <c r="G78" s="136"/>
      <c r="H78" s="137"/>
      <c r="I78" s="135"/>
      <c r="J78" s="136"/>
      <c r="K78" s="137"/>
      <c r="L78" s="135"/>
      <c r="M78" s="136"/>
      <c r="N78" s="138">
        <f>IF(AND(D78&gt;0,I78&gt;0),"villa",D78+I78)</f>
        <v>15000000</v>
      </c>
      <c r="O78" s="125">
        <v>0</v>
      </c>
      <c r="P78" s="178">
        <f>+IF(F78&gt;0,AB78,AC78)</f>
        <v>0</v>
      </c>
      <c r="Q78" s="138" t="str">
        <f>IF(L78&gt;0,"VILLA",IF(L78&lt;0,D78-E78+I78-P78+L78,"0"))</f>
        <v>0</v>
      </c>
      <c r="R78" s="138">
        <f>IF(L78&lt;0,0,E78+P78)</f>
        <v>0</v>
      </c>
      <c r="S78" s="138">
        <f>IF(L78&lt;0,0,N78-R78)</f>
        <v>15000000</v>
      </c>
      <c r="T78" s="173"/>
      <c r="U78" s="173">
        <f>+IF($L78&lt;0,D78+I78,0)</f>
        <v>0</v>
      </c>
      <c r="V78" s="173">
        <f>+IF($L78&lt;0,E78+P78,0)</f>
        <v>0</v>
      </c>
      <c r="W78" s="173">
        <f>+U78-V78</f>
        <v>0</v>
      </c>
      <c r="X78" s="173"/>
      <c r="Y78" s="110">
        <f>IF(I78&gt;0,H78,0)</f>
        <v>0</v>
      </c>
      <c r="Z78" s="55">
        <f>IF(L78&lt;0,K78,0)</f>
        <v>0</v>
      </c>
      <c r="AA78" s="55" t="str">
        <f>IF(AND(Y78=0,Z78=0),MAN,IF(AND(Y78&gt;0,Z78&gt;0),Z78-Y78,IF(Y78&gt;0,MAN-Y78+1,Z78-1)))</f>
        <v>12</v>
      </c>
      <c r="AB78" s="43">
        <f>ROUND(INT(MAX(IF((E78+N78*O78*AA78/12)&gt;(N78-F78),(N78-F78)-E78,(N78-F78)*O78*AA78/12),0)+0.5),0)</f>
        <v>0</v>
      </c>
      <c r="AC78" s="114">
        <f>ROUND(INT(MAX(IF((E78+N78*O78*AA78/12)&gt;(1*N78),1*N78-E78,N78*O78*AA78/12),0)+0.5),0)</f>
        <v>0</v>
      </c>
      <c r="AD78" s="78"/>
    </row>
    <row r="79" spans="1:30" s="21" customFormat="1" hidden="1" outlineLevel="1">
      <c r="A79" s="198"/>
      <c r="B79" s="84"/>
      <c r="C79" s="193"/>
      <c r="D79" s="177"/>
      <c r="E79" s="177"/>
      <c r="F79" s="177"/>
      <c r="G79" s="136"/>
      <c r="H79" s="137"/>
      <c r="I79" s="135"/>
      <c r="J79" s="136"/>
      <c r="K79" s="137"/>
      <c r="L79" s="135"/>
      <c r="M79" s="136"/>
      <c r="N79" s="138">
        <f>IF(AND(D79&gt;0,I79&gt;0),"villa",D79+I79)</f>
        <v>0</v>
      </c>
      <c r="O79" s="125"/>
      <c r="P79" s="178">
        <f>+IF(F79&gt;0,AB79,AC79)</f>
        <v>0</v>
      </c>
      <c r="Q79" s="138" t="str">
        <f>IF(L79&gt;0,"VILLA",IF(L79&lt;0,D79-E79+I79-P79+L79,"0"))</f>
        <v>0</v>
      </c>
      <c r="R79" s="138">
        <f>IF(L79&lt;0,0,E79+P79)</f>
        <v>0</v>
      </c>
      <c r="S79" s="138">
        <f>IF(L79&lt;0,0,N79-R79)</f>
        <v>0</v>
      </c>
      <c r="T79" s="173"/>
      <c r="U79" s="173">
        <f>+IF($L79&lt;0,D79+I79,0)</f>
        <v>0</v>
      </c>
      <c r="V79" s="173">
        <f>+IF($L79&lt;0,E79+P79,0)</f>
        <v>0</v>
      </c>
      <c r="W79" s="173">
        <f>+U79-V79</f>
        <v>0</v>
      </c>
      <c r="X79" s="173"/>
      <c r="Y79" s="110">
        <f>IF(I79&gt;0,H79,0)</f>
        <v>0</v>
      </c>
      <c r="Z79" s="55">
        <f>IF(L79&lt;0,K79,0)</f>
        <v>0</v>
      </c>
      <c r="AA79" s="55" t="str">
        <f>IF(AND(Y79=0,Z79=0),MAN,IF(AND(Y79&gt;0,Z79&gt;0),Z79-Y79,IF(Y79&gt;0,MAN-Y79+1,Z79-1)))</f>
        <v>12</v>
      </c>
      <c r="AB79" s="43">
        <f>ROUND(INT(MAX(IF((E79+N79*O79*AA79/12)&gt;(N79-F79),(N79-F79)-E79,(N79-F79)*O79*AA79/12),0)+0.5),0)</f>
        <v>0</v>
      </c>
      <c r="AC79" s="114">
        <f>ROUND(INT(MAX(IF((E79+N79*O79*AA79/12)&gt;(1*N79),1*N79-E79,N79*O79*AA79/12),0)+0.5),0)</f>
        <v>0</v>
      </c>
      <c r="AD79" s="78"/>
    </row>
    <row r="80" spans="1:30" s="21" customFormat="1" hidden="1" outlineLevel="1">
      <c r="A80" s="198"/>
      <c r="B80" s="84"/>
      <c r="C80" s="193"/>
      <c r="D80" s="177"/>
      <c r="E80" s="177"/>
      <c r="F80" s="177"/>
      <c r="G80" s="136"/>
      <c r="H80" s="137"/>
      <c r="I80" s="135"/>
      <c r="J80" s="136"/>
      <c r="K80" s="137"/>
      <c r="L80" s="135"/>
      <c r="M80" s="136"/>
      <c r="N80" s="138">
        <f>IF(AND(D80&gt;0,I80&gt;0),"villa",D80+I80)</f>
        <v>0</v>
      </c>
      <c r="O80" s="125"/>
      <c r="P80" s="178">
        <f>+IF(F80&gt;0,AB80,AC80)</f>
        <v>0</v>
      </c>
      <c r="Q80" s="138" t="str">
        <f>IF(L80&gt;0,"VILLA",IF(L80&lt;0,D80-E80+I80-P80+L80,"0"))</f>
        <v>0</v>
      </c>
      <c r="R80" s="138">
        <f>IF(L80&lt;0,0,E80+P80)</f>
        <v>0</v>
      </c>
      <c r="S80" s="138">
        <f>IF(L80&lt;0,0,N80-R80)</f>
        <v>0</v>
      </c>
      <c r="T80" s="173"/>
      <c r="U80" s="173">
        <f>+IF($L80&lt;0,D80+I80,0)</f>
        <v>0</v>
      </c>
      <c r="V80" s="173">
        <f>+IF($L80&lt;0,E80+P80,0)</f>
        <v>0</v>
      </c>
      <c r="W80" s="173">
        <f>+U80-V80</f>
        <v>0</v>
      </c>
      <c r="X80" s="173"/>
      <c r="Y80" s="110">
        <f>IF(I80&gt;0,H80,0)</f>
        <v>0</v>
      </c>
      <c r="Z80" s="55">
        <f>IF(L80&lt;0,K80,0)</f>
        <v>0</v>
      </c>
      <c r="AA80" s="55" t="str">
        <f>IF(AND(Y80=0,Z80=0),MAN,IF(AND(Y80&gt;0,Z80&gt;0),Z80-Y80,IF(Y80&gt;0,MAN-Y80+1,Z80-1)))</f>
        <v>12</v>
      </c>
      <c r="AB80" s="43">
        <f>ROUND(INT(MAX(IF((E80+N80*O80*AA80/12)&gt;(N80-F80),(N80-F80)-E80,(N80-F80)*O80*AA80/12),0)+0.5),0)</f>
        <v>0</v>
      </c>
      <c r="AC80" s="114">
        <f>ROUND(INT(MAX(IF((E80+N80*O80*AA80/12)&gt;(1*N80),1*N80-E80,N80*O80*AA80/12),0)+0.5),0)</f>
        <v>0</v>
      </c>
      <c r="AD80" s="78"/>
    </row>
    <row r="81" spans="1:30" s="21" customFormat="1" hidden="1" outlineLevel="1">
      <c r="A81" s="198"/>
      <c r="B81" s="84"/>
      <c r="C81" s="193"/>
      <c r="D81" s="177"/>
      <c r="E81" s="177"/>
      <c r="F81" s="177"/>
      <c r="G81" s="136"/>
      <c r="H81" s="137"/>
      <c r="I81" s="135"/>
      <c r="J81" s="136"/>
      <c r="K81" s="137"/>
      <c r="L81" s="135"/>
      <c r="M81" s="136"/>
      <c r="N81" s="138">
        <f>IF(AND(D81&gt;0,I81&gt;0),"villa",D81+I81)</f>
        <v>0</v>
      </c>
      <c r="O81" s="125"/>
      <c r="P81" s="178">
        <f>+IF(F81&gt;0,AB81,AC81)</f>
        <v>0</v>
      </c>
      <c r="Q81" s="138" t="str">
        <f>IF(L81&gt;0,"VILLA",IF(L81&lt;0,D81-E81+I81-P81+L81,"0"))</f>
        <v>0</v>
      </c>
      <c r="R81" s="138">
        <f>IF(L81&lt;0,0,E81+P81)</f>
        <v>0</v>
      </c>
      <c r="S81" s="138">
        <f>IF(L81&lt;0,0,N81-R81)</f>
        <v>0</v>
      </c>
      <c r="T81" s="173"/>
      <c r="U81" s="173">
        <f>+IF($L81&lt;0,D81+I81,0)</f>
        <v>0</v>
      </c>
      <c r="V81" s="173">
        <f>+IF($L81&lt;0,E81+P81,0)</f>
        <v>0</v>
      </c>
      <c r="W81" s="173">
        <f>+U81-V81</f>
        <v>0</v>
      </c>
      <c r="X81" s="173"/>
      <c r="Y81" s="110">
        <f>IF(I81&gt;0,H81,0)</f>
        <v>0</v>
      </c>
      <c r="Z81" s="55">
        <f>IF(L81&lt;0,K81,0)</f>
        <v>0</v>
      </c>
      <c r="AA81" s="55" t="str">
        <f>IF(AND(Y81=0,Z81=0),MAN,IF(AND(Y81&gt;0,Z81&gt;0),Z81-Y81,IF(Y81&gt;0,MAN-Y81+1,Z81-1)))</f>
        <v>12</v>
      </c>
      <c r="AB81" s="43">
        <f>ROUND(INT(MAX(IF((E81+N81*O81*AA81/12)&gt;(N81-F81),(N81-F81)-E81,(N81-F81)*O81*AA81/12),0)+0.5),0)</f>
        <v>0</v>
      </c>
      <c r="AC81" s="114">
        <f>ROUND(INT(MAX(IF((E81+N81*O81*AA81/12)&gt;(1*N81),1*N81-E81,N81*O81*AA81/12),0)+0.5),0)</f>
        <v>0</v>
      </c>
      <c r="AD81" s="78"/>
    </row>
    <row r="82" spans="1:30" s="21" customFormat="1" ht="7.5" customHeight="1" collapsed="1">
      <c r="A82" s="48"/>
      <c r="B82" s="49"/>
      <c r="C82" s="49"/>
      <c r="D82" s="147"/>
      <c r="E82" s="147"/>
      <c r="F82" s="152"/>
      <c r="G82" s="136"/>
      <c r="H82" s="146"/>
      <c r="I82" s="147"/>
      <c r="J82" s="136"/>
      <c r="K82" s="146"/>
      <c r="L82" s="147"/>
      <c r="M82" s="136"/>
      <c r="N82" s="138"/>
      <c r="O82" s="126"/>
      <c r="P82" s="175"/>
      <c r="Q82" s="138"/>
      <c r="R82" s="138"/>
      <c r="S82" s="138"/>
      <c r="T82" s="173"/>
      <c r="U82" s="173"/>
      <c r="V82" s="173"/>
      <c r="W82" s="173"/>
      <c r="X82" s="173"/>
      <c r="Y82" s="110"/>
      <c r="Z82" s="55"/>
      <c r="AA82" s="55"/>
      <c r="AB82" s="43"/>
      <c r="AC82" s="114"/>
      <c r="AD82" s="78"/>
    </row>
    <row r="83" spans="1:30" s="86" customFormat="1" ht="12.75">
      <c r="A83" s="143" t="s">
        <v>22</v>
      </c>
      <c r="B83" s="95"/>
      <c r="C83" s="95"/>
      <c r="D83" s="165">
        <f>SUM(D78:D82)</f>
        <v>15000000</v>
      </c>
      <c r="E83" s="165">
        <f>SUM(E78:E82)</f>
        <v>0</v>
      </c>
      <c r="F83" s="165">
        <f>SUM(F78:F82)</f>
        <v>0</v>
      </c>
      <c r="G83" s="154"/>
      <c r="H83" s="154"/>
      <c r="I83" s="165">
        <f>SUM(I78:I82)</f>
        <v>0</v>
      </c>
      <c r="J83" s="154"/>
      <c r="K83" s="154"/>
      <c r="L83" s="165">
        <f>SUM(L78:L82)</f>
        <v>0</v>
      </c>
      <c r="M83" s="154"/>
      <c r="N83" s="165">
        <f>SUM(N78:N82)</f>
        <v>15000000</v>
      </c>
      <c r="O83" s="128"/>
      <c r="P83" s="165">
        <f>SUM(P78:P82)</f>
        <v>0</v>
      </c>
      <c r="Q83" s="165">
        <f>SUM(Q78:Q82)</f>
        <v>0</v>
      </c>
      <c r="R83" s="165">
        <f>SUM(R78:R82)</f>
        <v>0</v>
      </c>
      <c r="S83" s="165">
        <f>SUM(S78:S82)</f>
        <v>15000000</v>
      </c>
      <c r="T83" s="176"/>
      <c r="U83" s="165">
        <f>SUM(U78:U82)</f>
        <v>0</v>
      </c>
      <c r="V83" s="165">
        <f>SUM(V78:V82)</f>
        <v>0</v>
      </c>
      <c r="W83" s="165">
        <f>SUM(W78:W82)</f>
        <v>0</v>
      </c>
      <c r="X83" s="176"/>
      <c r="Y83" s="116"/>
      <c r="Z83" s="51"/>
      <c r="AA83" s="51"/>
      <c r="AB83" s="43"/>
      <c r="AC83" s="114"/>
      <c r="AD83" s="96"/>
    </row>
    <row r="84" spans="1:30" s="21" customFormat="1" hidden="1" outlineLevel="1">
      <c r="B84" s="91"/>
      <c r="C84" s="197"/>
      <c r="D84" s="178"/>
      <c r="E84" s="178"/>
      <c r="F84" s="178"/>
      <c r="G84" s="182"/>
      <c r="H84" s="187"/>
      <c r="I84" s="178"/>
      <c r="J84" s="182"/>
      <c r="K84" s="187"/>
      <c r="L84" s="178"/>
      <c r="M84" s="182"/>
      <c r="N84" s="178"/>
      <c r="O84" s="126"/>
      <c r="P84" s="178"/>
      <c r="Q84" s="178"/>
      <c r="R84" s="178"/>
      <c r="S84" s="178"/>
      <c r="T84" s="182"/>
      <c r="U84" s="182"/>
      <c r="V84" s="182"/>
      <c r="W84" s="182"/>
      <c r="X84" s="166"/>
      <c r="Y84" s="117"/>
      <c r="Z84" s="4"/>
      <c r="AA84" s="4"/>
      <c r="AB84" s="43"/>
      <c r="AC84" s="114"/>
      <c r="AD84" s="78"/>
    </row>
    <row r="85" spans="1:30" s="21" customFormat="1" hidden="1" outlineLevel="1">
      <c r="A85" s="42" t="s">
        <v>21</v>
      </c>
      <c r="B85" s="62"/>
      <c r="C85" s="197"/>
      <c r="D85" s="178"/>
      <c r="E85" s="178"/>
      <c r="F85" s="178"/>
      <c r="G85" s="182"/>
      <c r="H85" s="187"/>
      <c r="I85" s="178"/>
      <c r="J85" s="182"/>
      <c r="K85" s="187"/>
      <c r="L85" s="178"/>
      <c r="M85" s="182"/>
      <c r="N85" s="178"/>
      <c r="O85" s="126"/>
      <c r="P85" s="178"/>
      <c r="Q85" s="178"/>
      <c r="R85" s="178"/>
      <c r="S85" s="178"/>
      <c r="T85" s="182"/>
      <c r="U85" s="182"/>
      <c r="V85" s="182"/>
      <c r="W85" s="182"/>
      <c r="X85" s="166"/>
      <c r="Y85" s="117"/>
      <c r="Z85" s="4"/>
      <c r="AA85" s="4"/>
      <c r="AB85" s="43"/>
      <c r="AC85" s="114"/>
      <c r="AD85" s="78"/>
    </row>
    <row r="86" spans="1:30" s="21" customFormat="1" hidden="1" outlineLevel="1">
      <c r="A86" s="42"/>
      <c r="B86" s="62"/>
      <c r="C86" s="197"/>
      <c r="D86" s="178"/>
      <c r="E86" s="178"/>
      <c r="F86" s="178"/>
      <c r="G86" s="182"/>
      <c r="H86" s="187"/>
      <c r="I86" s="178"/>
      <c r="J86" s="182"/>
      <c r="K86" s="187"/>
      <c r="L86" s="178"/>
      <c r="M86" s="182"/>
      <c r="N86" s="178"/>
      <c r="O86" s="126"/>
      <c r="P86" s="178"/>
      <c r="Q86" s="178"/>
      <c r="R86" s="178"/>
      <c r="S86" s="178"/>
      <c r="T86" s="182"/>
      <c r="U86" s="182"/>
      <c r="V86" s="182"/>
      <c r="W86" s="182"/>
      <c r="X86" s="166"/>
      <c r="Y86" s="117"/>
      <c r="Z86" s="4"/>
      <c r="AA86" s="4"/>
      <c r="AB86" s="43"/>
      <c r="AC86" s="114"/>
      <c r="AD86" s="78"/>
    </row>
    <row r="87" spans="1:30" s="21" customFormat="1" hidden="1" outlineLevel="1">
      <c r="A87" s="198"/>
      <c r="B87" s="84"/>
      <c r="C87" s="193"/>
      <c r="D87" s="177"/>
      <c r="E87" s="177"/>
      <c r="F87" s="177"/>
      <c r="G87" s="136"/>
      <c r="H87" s="137"/>
      <c r="I87" s="135"/>
      <c r="J87" s="136"/>
      <c r="K87" s="137"/>
      <c r="L87" s="135"/>
      <c r="M87" s="136"/>
      <c r="N87" s="138">
        <f t="shared" ref="N87:N95" si="65">IF(AND(D87&gt;0,I87&gt;0),"villa",D87+I87)</f>
        <v>0</v>
      </c>
      <c r="O87" s="125"/>
      <c r="P87" s="178">
        <f t="shared" ref="P87:P95" si="66">+IF(F87&gt;0,AB87,AC87)</f>
        <v>0</v>
      </c>
      <c r="Q87" s="138" t="str">
        <f t="shared" ref="Q87:Q95" si="67">IF(L87&gt;0,"VILLA",IF(L87&lt;0,D87-E87+I87-P87+L87,"0"))</f>
        <v>0</v>
      </c>
      <c r="R87" s="138">
        <f t="shared" ref="R87:R95" si="68">IF(L87&lt;0,0,E87+P87)</f>
        <v>0</v>
      </c>
      <c r="S87" s="138">
        <f t="shared" ref="S87:S95" si="69">IF(L87&lt;0,0,N87-R87)</f>
        <v>0</v>
      </c>
      <c r="T87" s="173"/>
      <c r="U87" s="173">
        <f t="shared" ref="U87:U95" si="70">+IF($L87&lt;0,D87+I87,0)</f>
        <v>0</v>
      </c>
      <c r="V87" s="173">
        <f t="shared" ref="V87:V95" si="71">+IF($L87&lt;0,E87+P87,0)</f>
        <v>0</v>
      </c>
      <c r="W87" s="173">
        <f t="shared" ref="W87:W95" si="72">+U87-V87</f>
        <v>0</v>
      </c>
      <c r="X87" s="173"/>
      <c r="Y87" s="110">
        <f t="shared" ref="Y87:Y95" si="73">IF(I87&gt;0,H87,0)</f>
        <v>0</v>
      </c>
      <c r="Z87" s="55">
        <f t="shared" ref="Z87:Z95" si="74">IF(L87&lt;0,K87,0)</f>
        <v>0</v>
      </c>
      <c r="AA87" s="55" t="str">
        <f t="shared" ref="AA87:AA95" si="75">IF(AND(Y87=0,Z87=0),MAN,IF(AND(Y87&gt;0,Z87&gt;0),Z87-Y87,IF(Y87&gt;0,MAN-Y87+1,Z87-1)))</f>
        <v>12</v>
      </c>
      <c r="AB87" s="43">
        <f t="shared" ref="AB87:AB95" si="76">ROUND(INT(MAX(IF((E87+N87*O87*AA87/12)&gt;(N87-F87),(N87-F87)-E87,(N87-F87)*O87*AA87/12),0)+0.5),0)</f>
        <v>0</v>
      </c>
      <c r="AC87" s="114">
        <f t="shared" ref="AC87:AC95" si="77">ROUND(INT(MAX(IF((E87+N87*O87*AA87/12)&gt;(1*N87),1*N87-E87,N87*O87*AA87/12),0)+0.5),0)</f>
        <v>0</v>
      </c>
      <c r="AD87" s="78"/>
    </row>
    <row r="88" spans="1:30" s="21" customFormat="1" hidden="1" outlineLevel="1">
      <c r="A88" s="198"/>
      <c r="B88" s="84"/>
      <c r="C88" s="193"/>
      <c r="D88" s="177"/>
      <c r="E88" s="177"/>
      <c r="F88" s="177"/>
      <c r="G88" s="136"/>
      <c r="H88" s="137"/>
      <c r="I88" s="135"/>
      <c r="J88" s="136"/>
      <c r="K88" s="137"/>
      <c r="L88" s="135"/>
      <c r="M88" s="136"/>
      <c r="N88" s="138">
        <f t="shared" si="65"/>
        <v>0</v>
      </c>
      <c r="O88" s="125"/>
      <c r="P88" s="178">
        <f t="shared" si="66"/>
        <v>0</v>
      </c>
      <c r="Q88" s="138" t="str">
        <f t="shared" si="67"/>
        <v>0</v>
      </c>
      <c r="R88" s="138">
        <f t="shared" si="68"/>
        <v>0</v>
      </c>
      <c r="S88" s="138">
        <f t="shared" si="69"/>
        <v>0</v>
      </c>
      <c r="T88" s="173"/>
      <c r="U88" s="173">
        <f t="shared" si="70"/>
        <v>0</v>
      </c>
      <c r="V88" s="173">
        <f t="shared" si="71"/>
        <v>0</v>
      </c>
      <c r="W88" s="173">
        <f t="shared" si="72"/>
        <v>0</v>
      </c>
      <c r="X88" s="173"/>
      <c r="Y88" s="110">
        <f t="shared" si="73"/>
        <v>0</v>
      </c>
      <c r="Z88" s="55">
        <f t="shared" si="74"/>
        <v>0</v>
      </c>
      <c r="AA88" s="55" t="str">
        <f t="shared" si="75"/>
        <v>12</v>
      </c>
      <c r="AB88" s="43">
        <f t="shared" si="76"/>
        <v>0</v>
      </c>
      <c r="AC88" s="114">
        <f t="shared" si="77"/>
        <v>0</v>
      </c>
      <c r="AD88" s="78"/>
    </row>
    <row r="89" spans="1:30" s="21" customFormat="1" hidden="1" outlineLevel="1">
      <c r="A89" s="198"/>
      <c r="B89" s="84"/>
      <c r="C89" s="193"/>
      <c r="D89" s="177"/>
      <c r="E89" s="177"/>
      <c r="F89" s="177"/>
      <c r="G89" s="136"/>
      <c r="H89" s="137"/>
      <c r="I89" s="135"/>
      <c r="J89" s="136"/>
      <c r="K89" s="137"/>
      <c r="L89" s="135"/>
      <c r="M89" s="136"/>
      <c r="N89" s="138">
        <f t="shared" si="65"/>
        <v>0</v>
      </c>
      <c r="O89" s="125"/>
      <c r="P89" s="178">
        <f t="shared" si="66"/>
        <v>0</v>
      </c>
      <c r="Q89" s="138" t="str">
        <f t="shared" si="67"/>
        <v>0</v>
      </c>
      <c r="R89" s="138">
        <f t="shared" si="68"/>
        <v>0</v>
      </c>
      <c r="S89" s="138">
        <f t="shared" si="69"/>
        <v>0</v>
      </c>
      <c r="T89" s="173"/>
      <c r="U89" s="173">
        <f t="shared" si="70"/>
        <v>0</v>
      </c>
      <c r="V89" s="173">
        <f t="shared" si="71"/>
        <v>0</v>
      </c>
      <c r="W89" s="173">
        <f t="shared" si="72"/>
        <v>0</v>
      </c>
      <c r="X89" s="173"/>
      <c r="Y89" s="110">
        <f t="shared" si="73"/>
        <v>0</v>
      </c>
      <c r="Z89" s="55">
        <f t="shared" si="74"/>
        <v>0</v>
      </c>
      <c r="AA89" s="55" t="str">
        <f t="shared" si="75"/>
        <v>12</v>
      </c>
      <c r="AB89" s="43">
        <f t="shared" si="76"/>
        <v>0</v>
      </c>
      <c r="AC89" s="114">
        <f t="shared" si="77"/>
        <v>0</v>
      </c>
      <c r="AD89" s="78"/>
    </row>
    <row r="90" spans="1:30" s="21" customFormat="1" hidden="1" outlineLevel="1">
      <c r="A90" s="198"/>
      <c r="B90" s="84"/>
      <c r="C90" s="193"/>
      <c r="D90" s="177"/>
      <c r="E90" s="177"/>
      <c r="F90" s="177"/>
      <c r="G90" s="136"/>
      <c r="H90" s="137"/>
      <c r="I90" s="135"/>
      <c r="J90" s="136"/>
      <c r="K90" s="137"/>
      <c r="L90" s="135"/>
      <c r="M90" s="136"/>
      <c r="N90" s="138">
        <f t="shared" si="65"/>
        <v>0</v>
      </c>
      <c r="O90" s="125"/>
      <c r="P90" s="178">
        <f t="shared" si="66"/>
        <v>0</v>
      </c>
      <c r="Q90" s="138" t="str">
        <f t="shared" si="67"/>
        <v>0</v>
      </c>
      <c r="R90" s="138">
        <f t="shared" si="68"/>
        <v>0</v>
      </c>
      <c r="S90" s="138">
        <f t="shared" si="69"/>
        <v>0</v>
      </c>
      <c r="T90" s="173"/>
      <c r="U90" s="173">
        <f t="shared" si="70"/>
        <v>0</v>
      </c>
      <c r="V90" s="173">
        <f t="shared" si="71"/>
        <v>0</v>
      </c>
      <c r="W90" s="173">
        <f t="shared" si="72"/>
        <v>0</v>
      </c>
      <c r="X90" s="173"/>
      <c r="Y90" s="110">
        <f t="shared" si="73"/>
        <v>0</v>
      </c>
      <c r="Z90" s="55">
        <f t="shared" si="74"/>
        <v>0</v>
      </c>
      <c r="AA90" s="55" t="str">
        <f t="shared" si="75"/>
        <v>12</v>
      </c>
      <c r="AB90" s="43">
        <f t="shared" si="76"/>
        <v>0</v>
      </c>
      <c r="AC90" s="114">
        <f t="shared" si="77"/>
        <v>0</v>
      </c>
      <c r="AD90" s="78"/>
    </row>
    <row r="91" spans="1:30" s="21" customFormat="1" hidden="1" outlineLevel="1">
      <c r="A91" s="198"/>
      <c r="B91" s="84"/>
      <c r="C91" s="193"/>
      <c r="D91" s="177"/>
      <c r="E91" s="177"/>
      <c r="F91" s="177"/>
      <c r="G91" s="136"/>
      <c r="H91" s="137"/>
      <c r="I91" s="135"/>
      <c r="J91" s="136"/>
      <c r="K91" s="137"/>
      <c r="L91" s="135"/>
      <c r="M91" s="136"/>
      <c r="N91" s="138">
        <f t="shared" si="65"/>
        <v>0</v>
      </c>
      <c r="O91" s="125"/>
      <c r="P91" s="178">
        <f t="shared" si="66"/>
        <v>0</v>
      </c>
      <c r="Q91" s="138" t="str">
        <f t="shared" si="67"/>
        <v>0</v>
      </c>
      <c r="R91" s="138">
        <f t="shared" si="68"/>
        <v>0</v>
      </c>
      <c r="S91" s="138">
        <f t="shared" si="69"/>
        <v>0</v>
      </c>
      <c r="T91" s="173"/>
      <c r="U91" s="173">
        <f t="shared" si="70"/>
        <v>0</v>
      </c>
      <c r="V91" s="173">
        <f t="shared" si="71"/>
        <v>0</v>
      </c>
      <c r="W91" s="173">
        <f t="shared" si="72"/>
        <v>0</v>
      </c>
      <c r="X91" s="173"/>
      <c r="Y91" s="110">
        <f t="shared" si="73"/>
        <v>0</v>
      </c>
      <c r="Z91" s="55">
        <f t="shared" si="74"/>
        <v>0</v>
      </c>
      <c r="AA91" s="55" t="str">
        <f t="shared" si="75"/>
        <v>12</v>
      </c>
      <c r="AB91" s="43">
        <f t="shared" si="76"/>
        <v>0</v>
      </c>
      <c r="AC91" s="114">
        <f t="shared" si="77"/>
        <v>0</v>
      </c>
      <c r="AD91" s="78"/>
    </row>
    <row r="92" spans="1:30" s="21" customFormat="1" hidden="1" outlineLevel="1">
      <c r="A92" s="198"/>
      <c r="B92" s="84"/>
      <c r="C92" s="193"/>
      <c r="D92" s="177"/>
      <c r="E92" s="177"/>
      <c r="F92" s="177"/>
      <c r="G92" s="136"/>
      <c r="H92" s="137"/>
      <c r="I92" s="135"/>
      <c r="J92" s="136"/>
      <c r="K92" s="137"/>
      <c r="L92" s="135"/>
      <c r="M92" s="136"/>
      <c r="N92" s="138">
        <f t="shared" si="65"/>
        <v>0</v>
      </c>
      <c r="O92" s="125"/>
      <c r="P92" s="178">
        <f t="shared" si="66"/>
        <v>0</v>
      </c>
      <c r="Q92" s="138" t="str">
        <f t="shared" si="67"/>
        <v>0</v>
      </c>
      <c r="R92" s="138">
        <f t="shared" si="68"/>
        <v>0</v>
      </c>
      <c r="S92" s="138">
        <f t="shared" si="69"/>
        <v>0</v>
      </c>
      <c r="T92" s="173"/>
      <c r="U92" s="173">
        <f t="shared" si="70"/>
        <v>0</v>
      </c>
      <c r="V92" s="173">
        <f t="shared" si="71"/>
        <v>0</v>
      </c>
      <c r="W92" s="173">
        <f t="shared" si="72"/>
        <v>0</v>
      </c>
      <c r="X92" s="173"/>
      <c r="Y92" s="110">
        <f t="shared" si="73"/>
        <v>0</v>
      </c>
      <c r="Z92" s="55">
        <f t="shared" si="74"/>
        <v>0</v>
      </c>
      <c r="AA92" s="55" t="str">
        <f t="shared" si="75"/>
        <v>12</v>
      </c>
      <c r="AB92" s="43">
        <f t="shared" si="76"/>
        <v>0</v>
      </c>
      <c r="AC92" s="114">
        <f t="shared" si="77"/>
        <v>0</v>
      </c>
      <c r="AD92" s="78"/>
    </row>
    <row r="93" spans="1:30" s="21" customFormat="1" hidden="1" outlineLevel="1">
      <c r="A93" s="198"/>
      <c r="B93" s="84"/>
      <c r="C93" s="193"/>
      <c r="D93" s="177"/>
      <c r="E93" s="177"/>
      <c r="F93" s="177"/>
      <c r="G93" s="136"/>
      <c r="H93" s="137"/>
      <c r="I93" s="135"/>
      <c r="J93" s="136"/>
      <c r="K93" s="137"/>
      <c r="L93" s="135"/>
      <c r="M93" s="136"/>
      <c r="N93" s="138">
        <f t="shared" si="65"/>
        <v>0</v>
      </c>
      <c r="O93" s="125"/>
      <c r="P93" s="178">
        <f t="shared" si="66"/>
        <v>0</v>
      </c>
      <c r="Q93" s="138" t="str">
        <f t="shared" si="67"/>
        <v>0</v>
      </c>
      <c r="R93" s="138">
        <f t="shared" si="68"/>
        <v>0</v>
      </c>
      <c r="S93" s="138">
        <f t="shared" si="69"/>
        <v>0</v>
      </c>
      <c r="T93" s="173"/>
      <c r="U93" s="173">
        <f t="shared" si="70"/>
        <v>0</v>
      </c>
      <c r="V93" s="173">
        <f t="shared" si="71"/>
        <v>0</v>
      </c>
      <c r="W93" s="173">
        <f t="shared" si="72"/>
        <v>0</v>
      </c>
      <c r="X93" s="173"/>
      <c r="Y93" s="110">
        <f t="shared" si="73"/>
        <v>0</v>
      </c>
      <c r="Z93" s="55">
        <f t="shared" si="74"/>
        <v>0</v>
      </c>
      <c r="AA93" s="55" t="str">
        <f t="shared" si="75"/>
        <v>12</v>
      </c>
      <c r="AB93" s="43">
        <f t="shared" si="76"/>
        <v>0</v>
      </c>
      <c r="AC93" s="114">
        <f t="shared" si="77"/>
        <v>0</v>
      </c>
      <c r="AD93" s="78"/>
    </row>
    <row r="94" spans="1:30" s="21" customFormat="1" hidden="1" outlineLevel="1">
      <c r="A94" s="198"/>
      <c r="B94" s="84"/>
      <c r="C94" s="193"/>
      <c r="D94" s="177"/>
      <c r="E94" s="177"/>
      <c r="F94" s="177"/>
      <c r="G94" s="136"/>
      <c r="H94" s="137"/>
      <c r="I94" s="135"/>
      <c r="J94" s="136"/>
      <c r="K94" s="137"/>
      <c r="L94" s="135"/>
      <c r="M94" s="136"/>
      <c r="N94" s="138">
        <f t="shared" si="65"/>
        <v>0</v>
      </c>
      <c r="O94" s="125"/>
      <c r="P94" s="178">
        <f t="shared" si="66"/>
        <v>0</v>
      </c>
      <c r="Q94" s="138" t="str">
        <f t="shared" si="67"/>
        <v>0</v>
      </c>
      <c r="R94" s="138">
        <f t="shared" si="68"/>
        <v>0</v>
      </c>
      <c r="S94" s="138">
        <f t="shared" si="69"/>
        <v>0</v>
      </c>
      <c r="T94" s="173"/>
      <c r="U94" s="173">
        <f t="shared" si="70"/>
        <v>0</v>
      </c>
      <c r="V94" s="173">
        <f t="shared" si="71"/>
        <v>0</v>
      </c>
      <c r="W94" s="173">
        <f t="shared" si="72"/>
        <v>0</v>
      </c>
      <c r="X94" s="173"/>
      <c r="Y94" s="110">
        <f t="shared" si="73"/>
        <v>0</v>
      </c>
      <c r="Z94" s="55">
        <f t="shared" si="74"/>
        <v>0</v>
      </c>
      <c r="AA94" s="55" t="str">
        <f t="shared" si="75"/>
        <v>12</v>
      </c>
      <c r="AB94" s="43">
        <f t="shared" si="76"/>
        <v>0</v>
      </c>
      <c r="AC94" s="114">
        <f t="shared" si="77"/>
        <v>0</v>
      </c>
      <c r="AD94" s="78"/>
    </row>
    <row r="95" spans="1:30" s="21" customFormat="1" hidden="1" outlineLevel="1">
      <c r="A95" s="198"/>
      <c r="B95" s="84"/>
      <c r="C95" s="193"/>
      <c r="D95" s="177"/>
      <c r="E95" s="177"/>
      <c r="F95" s="177"/>
      <c r="G95" s="136"/>
      <c r="H95" s="137"/>
      <c r="I95" s="135"/>
      <c r="J95" s="136"/>
      <c r="K95" s="137"/>
      <c r="L95" s="135"/>
      <c r="M95" s="136"/>
      <c r="N95" s="138">
        <f t="shared" si="65"/>
        <v>0</v>
      </c>
      <c r="O95" s="125"/>
      <c r="P95" s="178">
        <f t="shared" si="66"/>
        <v>0</v>
      </c>
      <c r="Q95" s="138" t="str">
        <f t="shared" si="67"/>
        <v>0</v>
      </c>
      <c r="R95" s="138">
        <f t="shared" si="68"/>
        <v>0</v>
      </c>
      <c r="S95" s="138">
        <f t="shared" si="69"/>
        <v>0</v>
      </c>
      <c r="T95" s="173"/>
      <c r="U95" s="173">
        <f t="shared" si="70"/>
        <v>0</v>
      </c>
      <c r="V95" s="173">
        <f t="shared" si="71"/>
        <v>0</v>
      </c>
      <c r="W95" s="173">
        <f t="shared" si="72"/>
        <v>0</v>
      </c>
      <c r="X95" s="173"/>
      <c r="Y95" s="110">
        <f t="shared" si="73"/>
        <v>0</v>
      </c>
      <c r="Z95" s="55">
        <f t="shared" si="74"/>
        <v>0</v>
      </c>
      <c r="AA95" s="55" t="str">
        <f t="shared" si="75"/>
        <v>12</v>
      </c>
      <c r="AB95" s="43">
        <f t="shared" si="76"/>
        <v>0</v>
      </c>
      <c r="AC95" s="114">
        <f t="shared" si="77"/>
        <v>0</v>
      </c>
      <c r="AD95" s="78"/>
    </row>
    <row r="96" spans="1:30" s="21" customFormat="1" ht="6.75" hidden="1" customHeight="1" outlineLevel="1">
      <c r="A96" s="57"/>
      <c r="B96" s="63"/>
      <c r="C96" s="63"/>
      <c r="D96" s="188"/>
      <c r="E96" s="188"/>
      <c r="F96" s="168"/>
      <c r="G96" s="169"/>
      <c r="H96" s="167"/>
      <c r="I96" s="170"/>
      <c r="J96" s="169"/>
      <c r="K96" s="167"/>
      <c r="L96" s="170"/>
      <c r="M96" s="169"/>
      <c r="N96" s="138"/>
      <c r="O96" s="126"/>
      <c r="P96" s="138"/>
      <c r="Q96" s="138"/>
      <c r="R96" s="138"/>
      <c r="S96" s="138"/>
      <c r="T96" s="173"/>
      <c r="U96" s="173"/>
      <c r="V96" s="173"/>
      <c r="W96" s="173"/>
      <c r="X96" s="173"/>
      <c r="Y96" s="110"/>
      <c r="Z96" s="55"/>
      <c r="AA96" s="55"/>
      <c r="AB96" s="43"/>
      <c r="AC96" s="114"/>
      <c r="AD96" s="78"/>
    </row>
    <row r="97" spans="1:30" s="21" customFormat="1" ht="11.25" hidden="1" customHeight="1" outlineLevel="1" thickBot="1">
      <c r="A97" s="143" t="s">
        <v>22</v>
      </c>
      <c r="B97" s="63"/>
      <c r="C97" s="63"/>
      <c r="D97" s="165">
        <f>SUM(D87:D96)</f>
        <v>0</v>
      </c>
      <c r="E97" s="165">
        <f>SUM(E87:E96)</f>
        <v>0</v>
      </c>
      <c r="F97" s="165">
        <f>SUM(F87:F96)</f>
        <v>0</v>
      </c>
      <c r="G97" s="169"/>
      <c r="H97" s="167"/>
      <c r="I97" s="165">
        <f>SUM(I87:I96)</f>
        <v>0</v>
      </c>
      <c r="J97" s="154"/>
      <c r="K97" s="167"/>
      <c r="L97" s="165">
        <f>SUM(L87:L96)</f>
        <v>0</v>
      </c>
      <c r="M97" s="154"/>
      <c r="N97" s="165">
        <f>SUM(N87:N96)</f>
        <v>0</v>
      </c>
      <c r="O97" s="126"/>
      <c r="P97" s="165">
        <f>SUM(P87:P96)</f>
        <v>0</v>
      </c>
      <c r="Q97" s="165">
        <f>SUM(Q87:Q96)</f>
        <v>0</v>
      </c>
      <c r="R97" s="165">
        <f>SUM(R87:R96)</f>
        <v>0</v>
      </c>
      <c r="S97" s="165">
        <f>SUM(S87:S96)</f>
        <v>0</v>
      </c>
      <c r="T97" s="173"/>
      <c r="U97" s="165">
        <f>SUM(U87:U96)</f>
        <v>0</v>
      </c>
      <c r="V97" s="165">
        <f>SUM(V87:V96)</f>
        <v>0</v>
      </c>
      <c r="W97" s="165">
        <f>SUM(W87:W96)</f>
        <v>0</v>
      </c>
      <c r="X97" s="173"/>
      <c r="Y97" s="118"/>
      <c r="Z97" s="119"/>
      <c r="AA97" s="119"/>
      <c r="AB97" s="120"/>
      <c r="AC97" s="121"/>
      <c r="AD97" s="78"/>
    </row>
    <row r="98" spans="1:30" s="21" customFormat="1" ht="15.75" hidden="1" customHeight="1" outlineLevel="1">
      <c r="A98" s="57"/>
      <c r="B98" s="63"/>
      <c r="C98" s="63"/>
      <c r="D98" s="188"/>
      <c r="E98" s="188"/>
      <c r="F98" s="168"/>
      <c r="G98" s="169"/>
      <c r="H98" s="167"/>
      <c r="I98" s="170"/>
      <c r="J98" s="169"/>
      <c r="K98" s="167"/>
      <c r="L98" s="170"/>
      <c r="M98" s="169"/>
      <c r="N98" s="138"/>
      <c r="O98" s="126"/>
      <c r="P98" s="138"/>
      <c r="Q98" s="138"/>
      <c r="R98" s="138"/>
      <c r="S98" s="138"/>
      <c r="T98" s="173"/>
      <c r="U98" s="173"/>
      <c r="V98" s="173"/>
      <c r="W98" s="173"/>
      <c r="X98" s="173"/>
      <c r="Y98" s="55"/>
      <c r="Z98" s="55"/>
      <c r="AA98" s="55"/>
      <c r="AB98" s="43"/>
      <c r="AC98" s="43"/>
      <c r="AD98" s="78"/>
    </row>
    <row r="99" spans="1:30" s="21" customFormat="1" ht="15.75" customHeight="1" outlineLevel="1">
      <c r="A99" s="57"/>
      <c r="B99" s="63"/>
      <c r="C99" s="63"/>
      <c r="D99" s="188"/>
      <c r="E99" s="188"/>
      <c r="F99" s="168"/>
      <c r="G99" s="169"/>
      <c r="H99" s="167"/>
      <c r="I99" s="170"/>
      <c r="J99" s="169"/>
      <c r="K99" s="167"/>
      <c r="L99" s="170"/>
      <c r="M99" s="169"/>
      <c r="N99" s="138"/>
      <c r="O99" s="126"/>
      <c r="P99" s="138"/>
      <c r="Q99" s="138"/>
      <c r="R99" s="138"/>
      <c r="S99" s="138"/>
      <c r="T99" s="173"/>
      <c r="U99" s="173"/>
      <c r="V99" s="173"/>
      <c r="W99" s="173"/>
      <c r="X99" s="173"/>
      <c r="Y99" s="55"/>
      <c r="Z99" s="55"/>
      <c r="AA99" s="55"/>
      <c r="AB99" s="43"/>
      <c r="AC99" s="43"/>
      <c r="AD99" s="78"/>
    </row>
    <row r="100" spans="1:30" s="21" customFormat="1" ht="13.5" thickBot="1">
      <c r="A100" s="143" t="s">
        <v>25</v>
      </c>
      <c r="B100" s="91"/>
      <c r="C100" s="197"/>
      <c r="D100" s="171">
        <f>D35+D48+D59+D73+D83+D20+D97</f>
        <v>106400000</v>
      </c>
      <c r="E100" s="171">
        <f>E35+E48+E59+E73+E83+E20+E97</f>
        <v>9504000</v>
      </c>
      <c r="F100" s="171">
        <f>F35+F48+F59+F73+F83+F20+F97</f>
        <v>52250000</v>
      </c>
      <c r="G100" s="172"/>
      <c r="H100" s="172"/>
      <c r="I100" s="171">
        <f>I35+I48+I59+I73+I83+I20+I97</f>
        <v>76000000</v>
      </c>
      <c r="J100" s="172"/>
      <c r="K100" s="172"/>
      <c r="L100" s="171">
        <f>L35+L48+L59+L73+L83+L20+L97</f>
        <v>-31000000</v>
      </c>
      <c r="M100" s="172"/>
      <c r="N100" s="171">
        <f>N35+N48+N59+N73+N83+N20+N97</f>
        <v>182400000</v>
      </c>
      <c r="O100" s="129"/>
      <c r="P100" s="171">
        <f>P35+P48+P59+P73+P83+P20+P97</f>
        <v>9414167</v>
      </c>
      <c r="Q100" s="171">
        <f>Q35+Q48+Q59+Q73+Q83+Q20+Q97</f>
        <v>-4529000</v>
      </c>
      <c r="R100" s="171">
        <f>R35+R48+R59+R73+R83+R20+R97</f>
        <v>16689167</v>
      </c>
      <c r="S100" s="171">
        <f>S35+S48+S59+S73+S83+S20+S97</f>
        <v>137010833</v>
      </c>
      <c r="T100" s="182"/>
      <c r="U100" s="171">
        <f>U35+U48+U59+U73+U83+U20+U97</f>
        <v>28700000</v>
      </c>
      <c r="V100" s="171">
        <f>V35+V48+V59+V73+V83+V20+V97</f>
        <v>2229000</v>
      </c>
      <c r="W100" s="171">
        <f>W35+W48+W59+W73+W83+W20+W97</f>
        <v>26471000</v>
      </c>
      <c r="X100" s="166"/>
      <c r="Y100" s="4"/>
      <c r="Z100" s="4"/>
      <c r="AA100" s="4"/>
      <c r="AB100" s="78"/>
      <c r="AC100" s="78"/>
      <c r="AD100" s="78"/>
    </row>
    <row r="101" spans="1:30" s="21" customFormat="1" ht="12.75" thickTop="1">
      <c r="B101" s="91"/>
      <c r="C101" s="197"/>
      <c r="D101" s="178"/>
      <c r="E101" s="178"/>
      <c r="F101" s="178"/>
      <c r="G101" s="182"/>
      <c r="H101" s="187"/>
      <c r="I101" s="178"/>
      <c r="J101" s="182"/>
      <c r="K101" s="187"/>
      <c r="L101" s="178"/>
      <c r="M101" s="182"/>
      <c r="N101" s="178"/>
      <c r="O101" s="126"/>
      <c r="P101" s="178"/>
      <c r="Q101" s="178"/>
      <c r="R101" s="178"/>
      <c r="S101" s="178"/>
      <c r="T101" s="182"/>
      <c r="U101" s="182"/>
      <c r="V101" s="182"/>
      <c r="W101" s="182"/>
      <c r="X101" s="166"/>
      <c r="Y101" s="4"/>
      <c r="Z101" s="4"/>
      <c r="AA101" s="4"/>
      <c r="AB101" s="78"/>
      <c r="AC101" s="78"/>
      <c r="AD101" s="78"/>
    </row>
    <row r="102" spans="1:30" s="21" customFormat="1">
      <c r="B102" s="91"/>
      <c r="C102" s="197"/>
      <c r="D102" s="178"/>
      <c r="E102" s="178"/>
      <c r="F102" s="178"/>
      <c r="G102" s="182"/>
      <c r="H102" s="187"/>
      <c r="I102" s="178"/>
      <c r="J102" s="182"/>
      <c r="K102" s="187"/>
      <c r="L102" s="178"/>
      <c r="M102" s="182"/>
      <c r="N102" s="178"/>
      <c r="O102" s="126"/>
      <c r="P102" s="178"/>
      <c r="Q102" s="178"/>
      <c r="R102" s="178"/>
      <c r="S102" s="178"/>
      <c r="T102" s="182"/>
      <c r="U102" s="182"/>
      <c r="V102" s="182"/>
      <c r="W102" s="182"/>
      <c r="X102" s="166"/>
      <c r="Y102" s="4"/>
      <c r="Z102" s="4"/>
      <c r="AA102" s="4"/>
      <c r="AB102" s="78"/>
      <c r="AC102" s="78"/>
      <c r="AD102" s="78"/>
    </row>
    <row r="103" spans="1:30" s="21" customFormat="1">
      <c r="B103" s="91"/>
      <c r="C103" s="197"/>
      <c r="D103" s="178">
        <f>+D100-E100</f>
        <v>96896000</v>
      </c>
      <c r="E103" s="178"/>
      <c r="F103" s="178"/>
      <c r="G103" s="182"/>
      <c r="H103" s="187"/>
      <c r="I103" s="178"/>
      <c r="J103" s="182"/>
      <c r="K103" s="187"/>
      <c r="L103" s="178"/>
      <c r="M103" s="182"/>
      <c r="N103" s="178"/>
      <c r="O103" s="41"/>
      <c r="P103" s="178"/>
      <c r="Q103" s="178"/>
      <c r="R103" s="178"/>
      <c r="S103" s="178"/>
      <c r="T103" s="182"/>
      <c r="U103" s="182"/>
      <c r="V103" s="182"/>
      <c r="W103" s="182"/>
      <c r="X103" s="166"/>
      <c r="Y103" s="4"/>
      <c r="Z103" s="4"/>
      <c r="AA103" s="4"/>
      <c r="AB103" s="78"/>
      <c r="AC103" s="78"/>
      <c r="AD103" s="78"/>
    </row>
    <row r="104" spans="1:30" s="21" customFormat="1">
      <c r="B104" s="91"/>
      <c r="C104" s="197"/>
      <c r="D104" s="178"/>
      <c r="E104" s="178"/>
      <c r="F104" s="178"/>
      <c r="G104" s="182"/>
      <c r="H104" s="187"/>
      <c r="I104" s="178"/>
      <c r="J104" s="182"/>
      <c r="K104" s="187"/>
      <c r="L104" s="178"/>
      <c r="M104" s="182"/>
      <c r="N104" s="178"/>
      <c r="O104" s="41"/>
      <c r="P104" s="178"/>
      <c r="Q104" s="178"/>
      <c r="R104" s="178"/>
      <c r="S104" s="178"/>
      <c r="T104" s="182"/>
      <c r="U104" s="182"/>
      <c r="V104" s="182"/>
      <c r="W104" s="182"/>
      <c r="X104" s="166"/>
      <c r="Y104" s="4"/>
      <c r="Z104" s="4"/>
      <c r="AA104" s="4"/>
      <c r="AB104" s="78"/>
      <c r="AC104" s="78"/>
      <c r="AD104" s="78"/>
    </row>
    <row r="105" spans="1:30" s="21" customFormat="1">
      <c r="B105" s="91"/>
      <c r="C105" s="197"/>
      <c r="D105" s="178"/>
      <c r="E105" s="178"/>
      <c r="F105" s="178"/>
      <c r="G105" s="182"/>
      <c r="H105" s="187"/>
      <c r="I105" s="178"/>
      <c r="J105" s="182"/>
      <c r="K105" s="187"/>
      <c r="L105" s="178"/>
      <c r="M105" s="182"/>
      <c r="N105" s="178"/>
      <c r="O105" s="41"/>
      <c r="P105" s="178"/>
      <c r="Q105" s="178"/>
      <c r="R105" s="178"/>
      <c r="S105" s="178"/>
      <c r="T105" s="182"/>
      <c r="U105" s="182"/>
      <c r="V105" s="182"/>
      <c r="W105" s="182"/>
      <c r="X105" s="166"/>
      <c r="Y105" s="4"/>
      <c r="Z105" s="4"/>
      <c r="AA105" s="4"/>
      <c r="AB105" s="78"/>
      <c r="AC105" s="78"/>
      <c r="AD105" s="78"/>
    </row>
    <row r="106" spans="1:30" s="21" customFormat="1">
      <c r="B106" s="91"/>
      <c r="C106" s="197"/>
      <c r="D106" s="178"/>
      <c r="E106" s="178"/>
      <c r="F106" s="178"/>
      <c r="G106" s="182"/>
      <c r="H106" s="187"/>
      <c r="I106" s="178"/>
      <c r="J106" s="182"/>
      <c r="K106" s="187"/>
      <c r="L106" s="178"/>
      <c r="M106" s="182"/>
      <c r="N106" s="178"/>
      <c r="O106" s="41"/>
      <c r="P106" s="178"/>
      <c r="Q106" s="178"/>
      <c r="R106" s="178"/>
      <c r="S106" s="178"/>
      <c r="T106" s="182"/>
      <c r="U106" s="182"/>
      <c r="V106" s="182"/>
      <c r="W106" s="182"/>
      <c r="X106" s="166"/>
      <c r="Y106" s="4"/>
      <c r="Z106" s="4"/>
      <c r="AA106" s="4"/>
      <c r="AB106" s="78"/>
      <c r="AC106" s="78"/>
      <c r="AD106" s="78"/>
    </row>
    <row r="107" spans="1:30" s="21" customFormat="1">
      <c r="B107" s="91"/>
      <c r="C107" s="197"/>
      <c r="D107" s="178"/>
      <c r="E107" s="178"/>
      <c r="F107" s="178"/>
      <c r="G107" s="182"/>
      <c r="H107" s="187"/>
      <c r="I107" s="178"/>
      <c r="J107" s="182"/>
      <c r="K107" s="187"/>
      <c r="L107" s="178"/>
      <c r="M107" s="182"/>
      <c r="N107" s="178"/>
      <c r="O107" s="41"/>
      <c r="P107" s="178"/>
      <c r="Q107" s="178"/>
      <c r="R107" s="178"/>
      <c r="S107" s="178"/>
      <c r="T107" s="182"/>
      <c r="U107" s="182"/>
      <c r="V107" s="182"/>
      <c r="W107" s="182"/>
      <c r="X107" s="166"/>
      <c r="Y107" s="4"/>
      <c r="Z107" s="4"/>
      <c r="AA107" s="4"/>
      <c r="AB107" s="78"/>
      <c r="AC107" s="78"/>
      <c r="AD107" s="78"/>
    </row>
    <row r="108" spans="1:30" s="21" customFormat="1">
      <c r="B108" s="91"/>
      <c r="C108" s="197"/>
      <c r="D108" s="178"/>
      <c r="E108" s="178"/>
      <c r="F108" s="178"/>
      <c r="G108" s="182"/>
      <c r="H108" s="187"/>
      <c r="I108" s="178"/>
      <c r="J108" s="182"/>
      <c r="K108" s="187"/>
      <c r="L108" s="178"/>
      <c r="M108" s="182"/>
      <c r="N108" s="178"/>
      <c r="O108" s="41"/>
      <c r="P108" s="178"/>
      <c r="Q108" s="178"/>
      <c r="R108" s="178"/>
      <c r="S108" s="178"/>
      <c r="T108" s="182"/>
      <c r="U108" s="182"/>
      <c r="V108" s="182"/>
      <c r="W108" s="182"/>
      <c r="X108" s="166"/>
      <c r="Y108" s="4"/>
      <c r="Z108" s="4"/>
      <c r="AA108" s="4"/>
      <c r="AB108" s="78"/>
      <c r="AC108" s="78"/>
      <c r="AD108" s="78"/>
    </row>
    <row r="109" spans="1:30" s="21" customFormat="1">
      <c r="B109" s="91"/>
      <c r="C109" s="197"/>
      <c r="D109" s="178"/>
      <c r="E109" s="178"/>
      <c r="F109" s="178"/>
      <c r="G109" s="182"/>
      <c r="H109" s="187"/>
      <c r="I109" s="178"/>
      <c r="J109" s="182"/>
      <c r="K109" s="187"/>
      <c r="L109" s="178"/>
      <c r="M109" s="182"/>
      <c r="N109" s="178"/>
      <c r="O109" s="41"/>
      <c r="P109" s="178"/>
      <c r="Q109" s="178"/>
      <c r="R109" s="178"/>
      <c r="S109" s="178"/>
      <c r="T109" s="182"/>
      <c r="U109" s="182"/>
      <c r="V109" s="182"/>
      <c r="W109" s="182"/>
      <c r="X109" s="166"/>
      <c r="Y109" s="4"/>
      <c r="Z109" s="4"/>
      <c r="AA109" s="4"/>
      <c r="AB109" s="78"/>
      <c r="AC109" s="78"/>
      <c r="AD109" s="78"/>
    </row>
    <row r="110" spans="1:30" s="21" customFormat="1" ht="12.75">
      <c r="B110" s="91"/>
      <c r="C110" s="197"/>
      <c r="D110" s="178"/>
      <c r="E110" s="178"/>
      <c r="F110" s="178"/>
      <c r="G110" s="182"/>
      <c r="H110" s="187"/>
      <c r="I110" s="178"/>
      <c r="J110" s="182"/>
      <c r="K110" s="187"/>
      <c r="L110" s="178"/>
      <c r="M110" s="182"/>
      <c r="N110" s="189"/>
      <c r="O110" s="190"/>
      <c r="P110" s="189"/>
      <c r="Q110" s="189"/>
      <c r="R110" s="189"/>
      <c r="S110" s="189"/>
      <c r="T110" s="182"/>
      <c r="U110" s="182"/>
      <c r="V110" s="182"/>
      <c r="W110" s="182"/>
      <c r="X110" s="166"/>
      <c r="Y110" s="4"/>
      <c r="Z110" s="4"/>
      <c r="AA110" s="4"/>
      <c r="AB110" s="78"/>
      <c r="AC110" s="78"/>
      <c r="AD110" s="78"/>
    </row>
    <row r="111" spans="1:30" s="21" customFormat="1" ht="12.75">
      <c r="B111" s="91"/>
      <c r="C111" s="197"/>
      <c r="D111" s="178"/>
      <c r="E111" s="178"/>
      <c r="F111" s="178"/>
      <c r="G111" s="182"/>
      <c r="H111" s="187"/>
      <c r="I111" s="178"/>
      <c r="J111" s="182"/>
      <c r="K111" s="187"/>
      <c r="L111" s="178"/>
      <c r="M111" s="182"/>
      <c r="N111" s="189"/>
      <c r="O111" s="190"/>
      <c r="P111" s="189"/>
      <c r="Q111" s="189"/>
      <c r="R111" s="189"/>
      <c r="S111" s="189"/>
      <c r="T111" s="182"/>
      <c r="U111" s="182"/>
      <c r="V111" s="182"/>
      <c r="W111" s="182"/>
      <c r="X111" s="166"/>
      <c r="Y111" s="4"/>
      <c r="Z111" s="4"/>
      <c r="AA111" s="4"/>
      <c r="AB111" s="78"/>
      <c r="AC111" s="78"/>
      <c r="AD111" s="78"/>
    </row>
    <row r="112" spans="1:30" s="21" customFormat="1" ht="12.75">
      <c r="B112" s="91"/>
      <c r="C112" s="197"/>
      <c r="D112" s="178"/>
      <c r="E112" s="178"/>
      <c r="F112" s="178"/>
      <c r="G112" s="182"/>
      <c r="H112" s="187"/>
      <c r="I112" s="178"/>
      <c r="J112" s="182"/>
      <c r="K112" s="187"/>
      <c r="L112" s="178"/>
      <c r="M112" s="182"/>
      <c r="N112" s="189"/>
      <c r="O112" s="190"/>
      <c r="P112" s="189"/>
      <c r="Q112" s="189"/>
      <c r="R112" s="189"/>
      <c r="S112" s="189"/>
      <c r="T112" s="182"/>
      <c r="U112" s="182"/>
      <c r="V112" s="182"/>
      <c r="W112" s="182"/>
      <c r="X112" s="166"/>
      <c r="Y112" s="4"/>
      <c r="Z112" s="4"/>
      <c r="AA112" s="4"/>
      <c r="AB112" s="78"/>
      <c r="AC112" s="78"/>
      <c r="AD112" s="78"/>
    </row>
    <row r="113" spans="3:24">
      <c r="C113" s="196"/>
      <c r="D113" s="184"/>
      <c r="E113" s="184"/>
      <c r="F113" s="184"/>
      <c r="G113" s="185"/>
      <c r="H113" s="183"/>
      <c r="I113" s="184"/>
      <c r="J113" s="185"/>
      <c r="K113" s="183"/>
      <c r="L113" s="184"/>
      <c r="M113" s="185"/>
      <c r="N113" s="184"/>
      <c r="O113" s="186"/>
      <c r="P113" s="184"/>
      <c r="Q113" s="184"/>
      <c r="R113" s="184"/>
      <c r="S113" s="184"/>
      <c r="T113" s="185"/>
      <c r="U113" s="185"/>
      <c r="V113" s="185"/>
      <c r="W113" s="185"/>
      <c r="X113" s="164"/>
    </row>
    <row r="114" spans="3:24">
      <c r="C114" s="196"/>
      <c r="D114" s="184"/>
      <c r="E114" s="184"/>
      <c r="F114" s="184"/>
      <c r="G114" s="185"/>
      <c r="H114" s="183"/>
      <c r="I114" s="184"/>
      <c r="J114" s="185"/>
      <c r="K114" s="183"/>
      <c r="L114" s="184"/>
      <c r="M114" s="185"/>
      <c r="N114" s="184"/>
      <c r="O114" s="186"/>
      <c r="P114" s="184"/>
      <c r="Q114" s="184"/>
      <c r="R114" s="184"/>
      <c r="S114" s="184"/>
      <c r="T114" s="185"/>
      <c r="U114" s="185"/>
      <c r="V114" s="185"/>
      <c r="W114" s="185"/>
      <c r="X114" s="164"/>
    </row>
    <row r="115" spans="3:24">
      <c r="C115" s="196"/>
      <c r="D115" s="184"/>
      <c r="E115" s="184"/>
      <c r="F115" s="184"/>
      <c r="G115" s="185"/>
      <c r="H115" s="183"/>
      <c r="I115" s="184"/>
      <c r="J115" s="185"/>
      <c r="K115" s="183"/>
      <c r="L115" s="184"/>
      <c r="M115" s="185"/>
      <c r="N115" s="184"/>
      <c r="O115" s="186"/>
      <c r="P115" s="184"/>
      <c r="Q115" s="184"/>
      <c r="R115" s="184"/>
      <c r="S115" s="184"/>
      <c r="T115" s="185"/>
      <c r="U115" s="185"/>
      <c r="V115" s="185"/>
      <c r="W115" s="185"/>
      <c r="X115" s="164"/>
    </row>
    <row r="116" spans="3:24">
      <c r="C116" s="196"/>
      <c r="D116" s="184"/>
      <c r="E116" s="184"/>
      <c r="F116" s="184"/>
      <c r="G116" s="185"/>
      <c r="H116" s="183"/>
      <c r="I116" s="184"/>
      <c r="J116" s="185"/>
      <c r="K116" s="183"/>
      <c r="L116" s="184"/>
      <c r="M116" s="185"/>
      <c r="N116" s="184"/>
      <c r="O116" s="186"/>
      <c r="P116" s="184"/>
      <c r="Q116" s="184"/>
      <c r="R116" s="184"/>
      <c r="S116" s="184"/>
      <c r="T116" s="185"/>
      <c r="U116" s="185"/>
      <c r="V116" s="185"/>
      <c r="W116" s="185"/>
      <c r="X116" s="164"/>
    </row>
    <row r="117" spans="3:24">
      <c r="C117" s="196"/>
      <c r="D117" s="184"/>
      <c r="E117" s="184"/>
      <c r="F117" s="184"/>
      <c r="G117" s="185"/>
      <c r="H117" s="183"/>
      <c r="I117" s="184"/>
      <c r="J117" s="185"/>
      <c r="K117" s="183"/>
      <c r="L117" s="184"/>
      <c r="M117" s="185"/>
      <c r="N117" s="184"/>
      <c r="O117" s="186"/>
      <c r="P117" s="184"/>
      <c r="Q117" s="184"/>
      <c r="R117" s="184"/>
      <c r="S117" s="184"/>
      <c r="T117" s="185"/>
      <c r="U117" s="185"/>
      <c r="V117" s="185"/>
      <c r="W117" s="185"/>
      <c r="X117" s="164"/>
    </row>
    <row r="118" spans="3:24">
      <c r="C118" s="196"/>
      <c r="D118" s="184"/>
      <c r="E118" s="184"/>
      <c r="F118" s="184"/>
      <c r="G118" s="185"/>
      <c r="H118" s="183"/>
      <c r="I118" s="184"/>
      <c r="J118" s="185"/>
      <c r="K118" s="183"/>
      <c r="L118" s="184"/>
      <c r="M118" s="185"/>
      <c r="N118" s="184"/>
      <c r="O118" s="186"/>
      <c r="P118" s="184"/>
      <c r="Q118" s="184"/>
      <c r="R118" s="184"/>
      <c r="S118" s="184"/>
      <c r="T118" s="185"/>
      <c r="U118" s="185"/>
      <c r="V118" s="185"/>
      <c r="W118" s="185"/>
      <c r="X118" s="164"/>
    </row>
    <row r="119" spans="3:24">
      <c r="C119" s="196"/>
      <c r="D119" s="184"/>
      <c r="E119" s="184"/>
      <c r="F119" s="184"/>
      <c r="G119" s="185"/>
      <c r="H119" s="183"/>
      <c r="I119" s="184"/>
      <c r="J119" s="185"/>
      <c r="K119" s="183"/>
      <c r="L119" s="184"/>
      <c r="M119" s="185"/>
      <c r="N119" s="184"/>
      <c r="O119" s="186"/>
      <c r="P119" s="184"/>
      <c r="Q119" s="184"/>
      <c r="R119" s="184"/>
      <c r="S119" s="184"/>
      <c r="T119" s="185"/>
      <c r="U119" s="185"/>
      <c r="V119" s="185"/>
      <c r="W119" s="185"/>
      <c r="X119" s="164"/>
    </row>
    <row r="120" spans="3:24">
      <c r="C120" s="196"/>
      <c r="D120" s="184"/>
      <c r="E120" s="184"/>
      <c r="F120" s="184"/>
      <c r="G120" s="185"/>
      <c r="H120" s="183"/>
      <c r="I120" s="184"/>
      <c r="J120" s="185"/>
      <c r="K120" s="183"/>
      <c r="L120" s="184"/>
      <c r="M120" s="185"/>
      <c r="N120" s="184"/>
      <c r="O120" s="186"/>
      <c r="P120" s="184"/>
      <c r="Q120" s="184"/>
      <c r="R120" s="184"/>
      <c r="S120" s="184"/>
      <c r="T120" s="185"/>
      <c r="U120" s="185"/>
      <c r="V120" s="185"/>
      <c r="W120" s="185"/>
      <c r="X120" s="164"/>
    </row>
    <row r="121" spans="3:24">
      <c r="C121" s="196"/>
      <c r="D121" s="184"/>
      <c r="E121" s="184"/>
      <c r="F121" s="184"/>
      <c r="G121" s="185"/>
      <c r="H121" s="183"/>
      <c r="I121" s="184"/>
      <c r="J121" s="185"/>
      <c r="K121" s="183"/>
      <c r="L121" s="184"/>
      <c r="M121" s="185"/>
      <c r="N121" s="184"/>
      <c r="O121" s="186"/>
      <c r="P121" s="184"/>
      <c r="Q121" s="184"/>
      <c r="R121" s="184"/>
      <c r="S121" s="184"/>
      <c r="T121" s="185"/>
      <c r="U121" s="185"/>
      <c r="V121" s="185"/>
      <c r="W121" s="185"/>
      <c r="X121" s="164"/>
    </row>
    <row r="122" spans="3:24">
      <c r="C122" s="196"/>
      <c r="D122" s="184"/>
      <c r="E122" s="184"/>
      <c r="F122" s="184"/>
      <c r="G122" s="185"/>
      <c r="H122" s="183"/>
      <c r="I122" s="184"/>
      <c r="J122" s="185"/>
      <c r="K122" s="183"/>
      <c r="L122" s="184"/>
      <c r="M122" s="185"/>
      <c r="N122" s="184"/>
      <c r="O122" s="186"/>
      <c r="P122" s="191"/>
      <c r="Q122" s="191"/>
      <c r="R122" s="191"/>
      <c r="S122" s="191"/>
      <c r="T122" s="192"/>
      <c r="U122" s="192"/>
      <c r="V122" s="192"/>
      <c r="W122" s="192"/>
    </row>
    <row r="123" spans="3:24">
      <c r="C123" s="196"/>
      <c r="D123" s="184"/>
      <c r="E123" s="184"/>
      <c r="F123" s="184"/>
      <c r="G123" s="185"/>
      <c r="H123" s="183"/>
      <c r="I123" s="184"/>
      <c r="J123" s="185"/>
      <c r="K123" s="183"/>
      <c r="L123" s="184"/>
      <c r="M123" s="185"/>
      <c r="N123" s="184"/>
      <c r="O123" s="186"/>
      <c r="P123" s="191"/>
      <c r="Q123" s="191"/>
      <c r="R123" s="191"/>
      <c r="S123" s="191"/>
      <c r="T123" s="192"/>
      <c r="U123" s="192"/>
      <c r="V123" s="192"/>
      <c r="W123" s="192"/>
    </row>
    <row r="124" spans="3:24">
      <c r="C124" s="196"/>
      <c r="D124" s="184"/>
      <c r="E124" s="184"/>
      <c r="F124" s="184"/>
      <c r="G124" s="185"/>
      <c r="H124" s="183"/>
      <c r="I124" s="184"/>
      <c r="J124" s="185"/>
      <c r="K124" s="183"/>
      <c r="L124" s="184"/>
      <c r="M124" s="185"/>
      <c r="N124" s="184"/>
      <c r="O124" s="186"/>
      <c r="P124" s="191"/>
      <c r="Q124" s="191"/>
      <c r="R124" s="191"/>
      <c r="S124" s="191"/>
      <c r="T124" s="192"/>
      <c r="U124" s="192"/>
      <c r="V124" s="192"/>
      <c r="W124" s="192"/>
    </row>
    <row r="125" spans="3:24">
      <c r="C125" s="196"/>
      <c r="D125" s="184"/>
      <c r="E125" s="184"/>
      <c r="F125" s="184"/>
      <c r="G125" s="185"/>
      <c r="H125" s="183"/>
      <c r="I125" s="184"/>
      <c r="J125" s="185"/>
      <c r="K125" s="183"/>
      <c r="L125" s="184"/>
      <c r="M125" s="185"/>
      <c r="N125" s="184"/>
      <c r="O125" s="186"/>
      <c r="P125" s="191"/>
      <c r="Q125" s="191"/>
      <c r="R125" s="191"/>
      <c r="S125" s="191"/>
      <c r="T125" s="192"/>
      <c r="U125" s="192"/>
      <c r="V125" s="192"/>
      <c r="W125" s="192"/>
    </row>
    <row r="126" spans="3:24">
      <c r="C126" s="58"/>
      <c r="D126" s="163"/>
      <c r="E126" s="163"/>
      <c r="F126" s="163"/>
      <c r="G126" s="164"/>
      <c r="H126" s="162"/>
      <c r="I126" s="163"/>
      <c r="J126" s="164"/>
      <c r="K126" s="162"/>
      <c r="L126" s="163"/>
      <c r="M126" s="164"/>
      <c r="N126" s="163"/>
    </row>
    <row r="127" spans="3:24">
      <c r="C127" s="58"/>
      <c r="D127" s="163"/>
      <c r="E127" s="163"/>
      <c r="F127" s="163"/>
      <c r="G127" s="164"/>
      <c r="H127" s="162"/>
      <c r="I127" s="163"/>
      <c r="J127" s="164"/>
      <c r="K127" s="162"/>
      <c r="L127" s="163"/>
      <c r="M127" s="164"/>
      <c r="N127" s="163"/>
    </row>
    <row r="128" spans="3:24">
      <c r="C128" s="58"/>
      <c r="D128" s="163"/>
      <c r="E128" s="163"/>
      <c r="F128" s="163"/>
      <c r="G128" s="164"/>
      <c r="H128" s="162"/>
      <c r="I128" s="163"/>
      <c r="J128" s="164"/>
      <c r="K128" s="162"/>
      <c r="L128" s="163"/>
      <c r="M128" s="164"/>
      <c r="N128" s="163"/>
    </row>
    <row r="129" spans="3:14">
      <c r="C129" s="58"/>
      <c r="D129" s="163"/>
      <c r="E129" s="163"/>
      <c r="F129" s="163"/>
      <c r="G129" s="164"/>
      <c r="H129" s="162"/>
      <c r="I129" s="163"/>
      <c r="J129" s="164"/>
      <c r="K129" s="162"/>
      <c r="L129" s="163"/>
      <c r="M129" s="164"/>
      <c r="N129" s="163"/>
    </row>
    <row r="130" spans="3:14">
      <c r="C130" s="58"/>
      <c r="D130" s="163"/>
      <c r="E130" s="163"/>
      <c r="F130" s="163"/>
      <c r="G130" s="164"/>
      <c r="H130" s="162"/>
      <c r="I130" s="163"/>
      <c r="J130" s="164"/>
      <c r="K130" s="162"/>
      <c r="L130" s="163"/>
      <c r="M130" s="164"/>
      <c r="N130" s="163"/>
    </row>
    <row r="131" spans="3:14">
      <c r="C131" s="58"/>
      <c r="D131" s="163"/>
      <c r="E131" s="163"/>
      <c r="F131" s="163"/>
      <c r="G131" s="164"/>
      <c r="H131" s="162"/>
      <c r="I131" s="163"/>
      <c r="J131" s="164"/>
      <c r="K131" s="162"/>
      <c r="L131" s="163"/>
      <c r="M131" s="164"/>
      <c r="N131" s="163"/>
    </row>
    <row r="132" spans="3:14">
      <c r="C132" s="58"/>
      <c r="D132" s="163"/>
      <c r="E132" s="163"/>
      <c r="F132" s="163"/>
      <c r="G132" s="164"/>
      <c r="H132" s="162"/>
      <c r="I132" s="163"/>
      <c r="J132" s="164"/>
      <c r="K132" s="162"/>
      <c r="L132" s="163"/>
      <c r="M132" s="164"/>
      <c r="N132" s="163"/>
    </row>
    <row r="133" spans="3:14">
      <c r="C133" s="58"/>
      <c r="D133" s="163"/>
      <c r="E133" s="163"/>
      <c r="F133" s="163"/>
      <c r="G133" s="164"/>
      <c r="H133" s="162"/>
      <c r="I133" s="163"/>
      <c r="J133" s="164"/>
      <c r="K133" s="162"/>
      <c r="L133" s="163"/>
      <c r="M133" s="164"/>
      <c r="N133" s="163"/>
    </row>
    <row r="134" spans="3:14">
      <c r="C134" s="58"/>
      <c r="D134" s="163"/>
      <c r="E134" s="163"/>
      <c r="F134" s="163"/>
      <c r="G134" s="164"/>
      <c r="H134" s="162"/>
      <c r="I134" s="163"/>
      <c r="J134" s="164"/>
      <c r="K134" s="162"/>
      <c r="L134" s="163"/>
      <c r="M134" s="164"/>
      <c r="N134" s="163"/>
    </row>
    <row r="135" spans="3:14">
      <c r="C135" s="58"/>
      <c r="D135" s="163"/>
      <c r="E135" s="163"/>
      <c r="F135" s="163"/>
      <c r="G135" s="164"/>
      <c r="H135" s="162"/>
      <c r="I135" s="163"/>
      <c r="J135" s="164"/>
      <c r="K135" s="162"/>
      <c r="L135" s="163"/>
      <c r="M135" s="164"/>
      <c r="N135" s="163"/>
    </row>
    <row r="136" spans="3:14">
      <c r="C136" s="58"/>
      <c r="D136" s="163"/>
      <c r="E136" s="163"/>
      <c r="F136" s="163"/>
      <c r="G136" s="164"/>
      <c r="H136" s="162"/>
      <c r="I136" s="163"/>
      <c r="J136" s="164"/>
      <c r="K136" s="162"/>
      <c r="L136" s="163"/>
      <c r="M136" s="164"/>
      <c r="N136" s="163"/>
    </row>
    <row r="137" spans="3:14">
      <c r="C137" s="58"/>
      <c r="D137" s="163"/>
      <c r="E137" s="163"/>
      <c r="F137" s="163"/>
      <c r="G137" s="164"/>
      <c r="H137" s="162"/>
      <c r="I137" s="163"/>
      <c r="J137" s="164"/>
      <c r="K137" s="162"/>
      <c r="L137" s="163"/>
      <c r="M137" s="164"/>
      <c r="N137" s="163"/>
    </row>
    <row r="138" spans="3:14">
      <c r="C138" s="58"/>
      <c r="D138" s="163"/>
      <c r="E138" s="163"/>
      <c r="F138" s="163"/>
      <c r="G138" s="164"/>
      <c r="H138" s="162"/>
      <c r="I138" s="163"/>
      <c r="J138" s="164"/>
      <c r="K138" s="162"/>
      <c r="L138" s="163"/>
      <c r="M138" s="164"/>
      <c r="N138" s="163"/>
    </row>
    <row r="139" spans="3:14">
      <c r="C139" s="58"/>
      <c r="D139" s="163"/>
      <c r="E139" s="163"/>
      <c r="F139" s="163"/>
      <c r="G139" s="164"/>
      <c r="H139" s="162"/>
      <c r="I139" s="163"/>
      <c r="J139" s="164"/>
      <c r="K139" s="162"/>
      <c r="L139" s="163"/>
      <c r="M139" s="164"/>
      <c r="N139" s="163"/>
    </row>
    <row r="140" spans="3:14">
      <c r="C140" s="58"/>
    </row>
    <row r="141" spans="3:14">
      <c r="C141" s="58"/>
    </row>
    <row r="142" spans="3:14">
      <c r="C142" s="58"/>
    </row>
    <row r="143" spans="3:14">
      <c r="C143" s="58"/>
    </row>
    <row r="144" spans="3:14">
      <c r="C144" s="58"/>
    </row>
    <row r="145" spans="3:3">
      <c r="C145" s="58"/>
    </row>
    <row r="146" spans="3:3">
      <c r="C146" s="58"/>
    </row>
  </sheetData>
  <phoneticPr fontId="0" type="noConversion"/>
  <printOptions horizontalCentered="1"/>
  <pageMargins left="0.19685039370078741" right="0.19685039370078741" top="0.73" bottom="0.57999999999999996" header="0.23" footer="0.15748031496062992"/>
  <pageSetup paperSize="9" scale="67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2542"/>
  <sheetViews>
    <sheetView showGridLines="0" tabSelected="1" topLeftCell="A2" zoomScale="85" zoomScaleNormal="100" workbookViewId="0">
      <pane xSplit="3" ySplit="11" topLeftCell="D13" activePane="bottomRight" state="frozenSplit"/>
      <selection pane="topRight" activeCell="B1" sqref="B1"/>
      <selection pane="bottomLeft" activeCell="F14" sqref="F14"/>
      <selection pane="bottomRight" activeCell="T96" sqref="T96"/>
    </sheetView>
  </sheetViews>
  <sheetFormatPr defaultColWidth="10.6640625" defaultRowHeight="12" outlineLevelRow="2" outlineLevelCol="1"/>
  <cols>
    <col min="1" max="1" width="4.5" style="199" hidden="1" customWidth="1" outlineLevel="1"/>
    <col min="2" max="2" width="17.6640625" style="200" customWidth="1" outlineLevel="1"/>
    <col min="3" max="3" width="36.33203125" style="201" bestFit="1" customWidth="1"/>
    <col min="4" max="4" width="10.83203125" style="202" customWidth="1"/>
    <col min="5" max="5" width="1.1640625" style="203" customWidth="1"/>
    <col min="6" max="6" width="11" style="201" customWidth="1"/>
    <col min="7" max="7" width="11.1640625" style="201" customWidth="1"/>
    <col min="8" max="8" width="11" style="204" customWidth="1"/>
    <col min="9" max="9" width="1.1640625" style="205" customWidth="1"/>
    <col min="10" max="10" width="12.6640625" style="204" bestFit="1" customWidth="1"/>
    <col min="11" max="11" width="1.1640625" style="205" customWidth="1"/>
    <col min="12" max="12" width="10.83203125" style="201" customWidth="1"/>
    <col min="13" max="13" width="1.1640625" style="205" customWidth="1"/>
    <col min="14" max="14" width="5.5" style="206" bestFit="1" customWidth="1"/>
    <col min="15" max="15" width="0.83203125" style="207" customWidth="1"/>
    <col min="16" max="16" width="10.33203125" style="201" customWidth="1"/>
    <col min="17" max="17" width="10" style="201" customWidth="1"/>
    <col min="18" max="18" width="0.1640625" style="205" customWidth="1"/>
    <col min="19" max="20" width="10.83203125" style="201" customWidth="1"/>
    <col min="21" max="21" width="0.83203125" style="205" customWidth="1"/>
    <col min="22" max="23" width="11.1640625" style="201" bestFit="1" customWidth="1"/>
    <col min="24" max="24" width="10.1640625" style="201" customWidth="1"/>
    <col min="25" max="25" width="15.83203125" style="201" bestFit="1" customWidth="1" outlineLevel="1"/>
    <col min="26" max="26" width="11.1640625" style="201" bestFit="1" customWidth="1" outlineLevel="1"/>
    <col min="27" max="27" width="8.83203125" style="201" customWidth="1"/>
    <col min="28" max="30" width="8.83203125" style="201" hidden="1" customWidth="1"/>
    <col min="31" max="226" width="8.83203125" style="201" customWidth="1"/>
    <col min="227" max="16384" width="10.6640625" style="201"/>
  </cols>
  <sheetData>
    <row r="1" spans="1:30" ht="7.5" customHeight="1"/>
    <row r="2" spans="1:30" ht="29.25" hidden="1" customHeight="1" outlineLevel="1" thickBot="1">
      <c r="C2" s="208" t="s">
        <v>0</v>
      </c>
      <c r="D2" s="337"/>
      <c r="E2" s="337"/>
      <c r="F2" s="338"/>
      <c r="G2" s="209"/>
      <c r="I2" s="210"/>
      <c r="J2" s="211"/>
      <c r="K2" s="201"/>
      <c r="M2" s="201"/>
      <c r="N2" s="207"/>
      <c r="O2" s="201"/>
      <c r="Q2" s="205"/>
      <c r="R2" s="201"/>
      <c r="U2" s="212"/>
    </row>
    <row r="3" spans="1:30" ht="12.75" hidden="1" outlineLevel="1">
      <c r="C3" s="213" t="s">
        <v>1</v>
      </c>
      <c r="D3" s="214"/>
      <c r="E3" s="215"/>
      <c r="F3" s="216"/>
      <c r="G3" s="209"/>
      <c r="I3" s="210"/>
      <c r="J3" s="211"/>
      <c r="K3" s="201"/>
      <c r="M3" s="201"/>
      <c r="N3" s="207"/>
      <c r="O3" s="201"/>
      <c r="Q3" s="205"/>
      <c r="R3" s="201"/>
      <c r="U3" s="212"/>
    </row>
    <row r="4" spans="1:30" ht="13.5" hidden="1" outlineLevel="1" thickBot="1">
      <c r="C4" s="217"/>
      <c r="D4" s="218"/>
      <c r="E4" s="219"/>
      <c r="F4" s="220">
        <v>39082</v>
      </c>
      <c r="G4" s="209"/>
      <c r="I4" s="210"/>
      <c r="J4" s="211"/>
      <c r="K4" s="201"/>
      <c r="M4" s="201"/>
      <c r="N4" s="207"/>
      <c r="O4" s="201"/>
      <c r="Q4" s="205"/>
      <c r="R4" s="201"/>
      <c r="U4" s="212"/>
    </row>
    <row r="5" spans="1:30" ht="13.5" hidden="1" outlineLevel="1" thickBot="1">
      <c r="C5" s="221" t="s">
        <v>2</v>
      </c>
      <c r="D5" s="222"/>
      <c r="E5" s="223"/>
      <c r="F5" s="224">
        <v>12</v>
      </c>
      <c r="G5" s="209"/>
      <c r="I5" s="210"/>
      <c r="J5" s="211"/>
      <c r="K5" s="201"/>
      <c r="L5" s="199"/>
      <c r="M5" s="199"/>
      <c r="N5" s="225"/>
      <c r="O5" s="201"/>
      <c r="Q5" s="205"/>
      <c r="R5" s="201"/>
      <c r="U5" s="212"/>
    </row>
    <row r="6" spans="1:30" hidden="1" outlineLevel="1"/>
    <row r="7" spans="1:30" s="232" customFormat="1" ht="16.5" hidden="1" customHeight="1" outlineLevel="1">
      <c r="A7" s="226"/>
      <c r="B7" s="227"/>
      <c r="C7" s="228" t="s">
        <v>50</v>
      </c>
      <c r="D7" s="228"/>
      <c r="E7" s="229"/>
      <c r="F7" s="230">
        <f>F4</f>
        <v>39082</v>
      </c>
      <c r="G7" s="231"/>
      <c r="I7" s="233"/>
      <c r="J7" s="234"/>
      <c r="K7" s="235"/>
      <c r="N7" s="236"/>
      <c r="O7" s="237"/>
      <c r="P7" s="238"/>
      <c r="S7" s="236"/>
      <c r="V7" s="239"/>
    </row>
    <row r="8" spans="1:30" s="232" customFormat="1" ht="18.75" hidden="1" customHeight="1" outlineLevel="1">
      <c r="A8" s="226"/>
      <c r="B8" s="227"/>
      <c r="C8" s="240" t="s">
        <v>51</v>
      </c>
      <c r="D8" s="241">
        <v>1</v>
      </c>
      <c r="E8" s="242"/>
      <c r="F8" s="243"/>
      <c r="G8" s="243"/>
      <c r="H8" s="243"/>
      <c r="I8" s="244"/>
      <c r="J8" s="244"/>
      <c r="K8" s="244"/>
      <c r="M8" s="236"/>
      <c r="N8" s="237"/>
      <c r="O8" s="245"/>
      <c r="R8" s="236"/>
      <c r="U8" s="236"/>
    </row>
    <row r="9" spans="1:30" s="232" customFormat="1" ht="18.75" hidden="1" customHeight="1" outlineLevel="1">
      <c r="A9" s="226"/>
      <c r="B9" s="246" t="str">
        <f>+"Skattaleg fyrningarskýrsla "&amp;$D$2&amp;" "&amp;2006</f>
        <v>Skattaleg fyrningarskýrsla  2006</v>
      </c>
      <c r="C9" s="247"/>
      <c r="D9" s="248"/>
      <c r="E9" s="249"/>
      <c r="F9" s="235"/>
      <c r="G9" s="235"/>
      <c r="H9" s="250"/>
      <c r="I9" s="233"/>
      <c r="J9" s="250"/>
      <c r="K9" s="246"/>
      <c r="L9" s="246"/>
      <c r="M9" s="246"/>
      <c r="N9" s="246"/>
      <c r="O9" s="246"/>
      <c r="P9" s="246"/>
      <c r="Q9" s="250"/>
      <c r="R9" s="249"/>
      <c r="S9" s="250"/>
      <c r="T9" s="250"/>
      <c r="U9" s="249"/>
      <c r="V9" s="250"/>
      <c r="W9" s="250"/>
      <c r="X9" s="250"/>
      <c r="Y9" s="250"/>
      <c r="Z9" s="250"/>
    </row>
    <row r="10" spans="1:30" s="232" customFormat="1" ht="13.5" hidden="1" outlineLevel="1">
      <c r="A10" s="226"/>
      <c r="B10" s="227"/>
      <c r="C10" s="240" t="s">
        <v>3</v>
      </c>
      <c r="D10" s="251">
        <f>F5</f>
        <v>12</v>
      </c>
      <c r="E10" s="242"/>
      <c r="F10" s="243"/>
      <c r="G10" s="243"/>
      <c r="H10" s="243"/>
      <c r="I10" s="244"/>
      <c r="J10" s="252"/>
      <c r="K10" s="244"/>
      <c r="L10" s="243"/>
      <c r="M10" s="236"/>
      <c r="N10" s="237"/>
      <c r="O10" s="245"/>
      <c r="R10" s="236"/>
      <c r="U10" s="236"/>
    </row>
    <row r="11" spans="1:30" s="267" customFormat="1" ht="11.25" collapsed="1">
      <c r="A11" s="253"/>
      <c r="B11" s="254"/>
      <c r="C11" s="255"/>
      <c r="D11" s="256"/>
      <c r="E11" s="257"/>
      <c r="F11" s="255" t="s">
        <v>52</v>
      </c>
      <c r="G11" s="255" t="s">
        <v>53</v>
      </c>
      <c r="H11" s="255" t="s">
        <v>14</v>
      </c>
      <c r="I11" s="258"/>
      <c r="J11" s="259" t="s">
        <v>54</v>
      </c>
      <c r="K11" s="260"/>
      <c r="L11" s="255" t="s">
        <v>52</v>
      </c>
      <c r="M11" s="258"/>
      <c r="N11" s="261" t="s">
        <v>55</v>
      </c>
      <c r="O11" s="257"/>
      <c r="P11" s="255" t="s">
        <v>56</v>
      </c>
      <c r="Q11" s="255" t="s">
        <v>57</v>
      </c>
      <c r="R11" s="258"/>
      <c r="S11" s="255" t="s">
        <v>58</v>
      </c>
      <c r="T11" s="255" t="s">
        <v>59</v>
      </c>
      <c r="U11" s="258"/>
      <c r="V11" s="262" t="s">
        <v>60</v>
      </c>
      <c r="W11" s="263" t="s">
        <v>61</v>
      </c>
      <c r="X11" s="264" t="s">
        <v>60</v>
      </c>
      <c r="Y11" s="265" t="s">
        <v>62</v>
      </c>
      <c r="Z11" s="266" t="s">
        <v>63</v>
      </c>
    </row>
    <row r="12" spans="1:30" s="267" customFormat="1" ht="12.75">
      <c r="A12" s="268" t="s">
        <v>64</v>
      </c>
      <c r="B12" s="269" t="s">
        <v>65</v>
      </c>
      <c r="C12" s="258"/>
      <c r="D12" s="270" t="s">
        <v>4</v>
      </c>
      <c r="E12" s="257"/>
      <c r="F12" s="271" t="s">
        <v>66</v>
      </c>
      <c r="G12" s="271" t="s">
        <v>66</v>
      </c>
      <c r="H12" s="271" t="s">
        <v>66</v>
      </c>
      <c r="I12" s="258"/>
      <c r="J12" s="272" t="s">
        <v>67</v>
      </c>
      <c r="K12" s="258"/>
      <c r="L12" s="273" t="s">
        <v>68</v>
      </c>
      <c r="M12" s="258"/>
      <c r="N12" s="274" t="s">
        <v>69</v>
      </c>
      <c r="O12" s="275"/>
      <c r="P12" s="271" t="s">
        <v>70</v>
      </c>
      <c r="Q12" s="271" t="s">
        <v>71</v>
      </c>
      <c r="R12" s="258"/>
      <c r="S12" s="271" t="s">
        <v>72</v>
      </c>
      <c r="T12" s="271" t="s">
        <v>73</v>
      </c>
      <c r="U12" s="258"/>
      <c r="V12" s="276" t="s">
        <v>68</v>
      </c>
      <c r="W12" s="271" t="s">
        <v>60</v>
      </c>
      <c r="X12" s="272" t="s">
        <v>66</v>
      </c>
      <c r="Y12" s="277" t="s">
        <v>74</v>
      </c>
      <c r="Z12" s="278" t="s">
        <v>75</v>
      </c>
    </row>
    <row r="13" spans="1:30" s="267" customFormat="1" ht="12.75">
      <c r="A13" s="253"/>
      <c r="B13" s="227"/>
      <c r="C13" s="258"/>
      <c r="D13" s="279"/>
      <c r="E13" s="257"/>
      <c r="F13" s="258"/>
      <c r="G13" s="258"/>
      <c r="H13" s="258"/>
      <c r="I13" s="258"/>
      <c r="J13" s="280"/>
      <c r="K13" s="258"/>
      <c r="L13" s="281"/>
      <c r="M13" s="258"/>
      <c r="N13" s="275"/>
      <c r="O13" s="275"/>
      <c r="P13" s="258"/>
      <c r="Q13" s="258"/>
      <c r="R13" s="258"/>
      <c r="S13" s="258"/>
      <c r="T13" s="258"/>
      <c r="U13" s="258"/>
      <c r="V13" s="258"/>
      <c r="W13" s="258"/>
      <c r="X13" s="280"/>
    </row>
    <row r="14" spans="1:30" s="263" customFormat="1" ht="15">
      <c r="A14" s="282"/>
      <c r="B14" s="283"/>
      <c r="C14" s="284" t="s">
        <v>76</v>
      </c>
      <c r="D14" s="285"/>
      <c r="E14" s="286"/>
      <c r="F14" s="287"/>
      <c r="G14" s="287"/>
      <c r="H14" s="287"/>
      <c r="I14" s="287"/>
      <c r="J14" s="287"/>
      <c r="K14" s="287"/>
      <c r="L14" s="287"/>
      <c r="M14" s="287"/>
      <c r="N14" s="275"/>
      <c r="O14" s="288"/>
      <c r="P14" s="287"/>
      <c r="Q14" s="287"/>
      <c r="R14" s="287"/>
      <c r="S14" s="287"/>
      <c r="T14" s="287"/>
      <c r="U14" s="287"/>
      <c r="V14" s="287"/>
      <c r="W14" s="287"/>
      <c r="X14" s="287"/>
    </row>
    <row r="15" spans="1:30" s="263" customFormat="1" ht="15">
      <c r="A15" s="282"/>
      <c r="B15" s="283"/>
      <c r="C15" s="284"/>
      <c r="D15" s="285"/>
      <c r="E15" s="286"/>
      <c r="F15" s="287"/>
      <c r="G15" s="287"/>
      <c r="H15" s="287"/>
      <c r="I15" s="287"/>
      <c r="J15" s="287"/>
      <c r="K15" s="287"/>
      <c r="L15" s="287"/>
      <c r="M15" s="287"/>
      <c r="N15" s="275"/>
      <c r="O15" s="288"/>
      <c r="P15" s="287"/>
      <c r="Q15" s="287"/>
      <c r="R15" s="287"/>
      <c r="S15" s="287"/>
      <c r="T15" s="287"/>
      <c r="U15" s="287"/>
      <c r="V15" s="287"/>
      <c r="W15" s="287"/>
      <c r="X15" s="287"/>
    </row>
    <row r="16" spans="1:30" s="232" customFormat="1" ht="13.5">
      <c r="A16" s="226"/>
      <c r="B16" s="227"/>
      <c r="C16" s="75" t="s">
        <v>77</v>
      </c>
      <c r="D16" s="289"/>
      <c r="E16" s="242"/>
      <c r="I16" s="236"/>
      <c r="K16" s="236"/>
      <c r="M16" s="236"/>
      <c r="N16" s="237"/>
      <c r="O16" s="245"/>
      <c r="R16" s="236"/>
      <c r="U16" s="236"/>
      <c r="V16" s="290"/>
      <c r="Y16" s="290"/>
      <c r="AB16" s="232" t="s">
        <v>78</v>
      </c>
      <c r="AC16" s="232" t="s">
        <v>79</v>
      </c>
      <c r="AD16" s="232" t="s">
        <v>80</v>
      </c>
    </row>
    <row r="17" spans="1:30" s="302" customFormat="1" ht="12.75">
      <c r="A17" s="291" t="str">
        <f t="shared" ref="A17:A24" si="0">+AD17</f>
        <v/>
      </c>
      <c r="B17" s="292"/>
      <c r="C17" s="293" t="s">
        <v>98</v>
      </c>
      <c r="D17" s="294">
        <v>2004</v>
      </c>
      <c r="E17" s="286"/>
      <c r="F17" s="295">
        <v>3200000</v>
      </c>
      <c r="G17" s="295">
        <v>2576000</v>
      </c>
      <c r="H17" s="296">
        <f t="shared" ref="H17:H24" si="1">+F17-G17</f>
        <v>624000</v>
      </c>
      <c r="I17" s="287"/>
      <c r="J17" s="296"/>
      <c r="K17" s="287"/>
      <c r="L17" s="296">
        <f t="shared" ref="L17:L23" si="2">IF(OR(AND(F17&gt;0,J17&gt;0),AND(F17&lt;0,J17&gt;0)),"VILLA",ROUND(IF((OR(J17=0,J17="")),F17*STU,IF(J17&lt;0,F17*STU,J17)),0))</f>
        <v>3200000</v>
      </c>
      <c r="M17" s="287"/>
      <c r="N17" s="297">
        <v>0.35</v>
      </c>
      <c r="O17" s="288"/>
      <c r="P17" s="296">
        <f t="shared" ref="P17:P24" si="3">ROUND(INT(MAX(IF((G17+H17*N17*D$10/12)&gt;(0.9*L17),IF(J17&lt;0,0,0.9*F17-G17),IF(J17&lt;0,0,(H17+J17)*N17*D$10/12)),0)+0.5),0)</f>
        <v>218400</v>
      </c>
      <c r="Q17" s="296" t="str">
        <f t="shared" ref="Q17:Q24" si="4">IF(J17&lt;0,H17-P17+J17,"")</f>
        <v/>
      </c>
      <c r="R17" s="287"/>
      <c r="S17" s="296">
        <f t="shared" ref="S17:S24" si="5">IF(J17&lt;0,0,G17+P17)</f>
        <v>2794400</v>
      </c>
      <c r="T17" s="296">
        <f t="shared" ref="T17:T24" si="6">IF(J17&lt;0,0,L17-S17)</f>
        <v>405600</v>
      </c>
      <c r="U17" s="298"/>
      <c r="V17" s="299">
        <f t="shared" ref="V17:V24" si="7">ROUND((X17+W17),0)</f>
        <v>0</v>
      </c>
      <c r="W17" s="300">
        <f t="shared" ref="W17:W24" si="8">ROUND(IF(X17=0,0,IF(J17&lt;0,-(X17),IF((L17*10%&gt;T17-X17),-ROUND((L17*10%-T17+X17),0),0))),0)</f>
        <v>0</v>
      </c>
      <c r="X17" s="267">
        <v>0</v>
      </c>
      <c r="Y17" s="301"/>
      <c r="AA17" s="303"/>
      <c r="AB17" s="303" t="str">
        <f t="shared" ref="AB17:AB24" si="9">RIGHT(B17,6)</f>
        <v/>
      </c>
      <c r="AC17" s="304">
        <f t="shared" ref="AC17:AC24" si="10">+IF(AB17="",0,IF(LEFT(AB17,1)="0","10",LEFT(AB17,1)))</f>
        <v>0</v>
      </c>
      <c r="AD17" s="304" t="str">
        <f t="shared" ref="AD17:AD24" si="11">+IF(AC17=0,"",AC17*1)</f>
        <v/>
      </c>
    </row>
    <row r="18" spans="1:30" s="302" customFormat="1" ht="12.75" outlineLevel="1">
      <c r="A18" s="291" t="str">
        <f t="shared" si="0"/>
        <v/>
      </c>
      <c r="B18" s="292"/>
      <c r="C18" s="293" t="s">
        <v>107</v>
      </c>
      <c r="D18" s="294">
        <v>2006</v>
      </c>
      <c r="E18" s="286"/>
      <c r="F18" s="295">
        <v>14000000</v>
      </c>
      <c r="G18" s="295">
        <v>4900000</v>
      </c>
      <c r="H18" s="296">
        <f t="shared" si="1"/>
        <v>9100000</v>
      </c>
      <c r="I18" s="287"/>
      <c r="J18" s="296"/>
      <c r="K18" s="287"/>
      <c r="L18" s="296">
        <f>IF(OR(AND(F18&gt;0,J18&gt;0),AND(F18&lt;0,J18&gt;0)),"VILLA",ROUND(IF((OR(J18=0,J18="")),F18*STU,IF(J18&lt;0,F18*STU,J18)),0))</f>
        <v>14000000</v>
      </c>
      <c r="M18" s="287"/>
      <c r="N18" s="297">
        <v>0.35</v>
      </c>
      <c r="O18" s="288"/>
      <c r="P18" s="296">
        <f t="shared" si="3"/>
        <v>3185000</v>
      </c>
      <c r="Q18" s="296" t="str">
        <f t="shared" si="4"/>
        <v/>
      </c>
      <c r="R18" s="287"/>
      <c r="S18" s="296">
        <f t="shared" si="5"/>
        <v>8085000</v>
      </c>
      <c r="T18" s="296">
        <f t="shared" si="6"/>
        <v>5915000</v>
      </c>
      <c r="U18" s="298"/>
      <c r="V18" s="299">
        <f t="shared" si="7"/>
        <v>0</v>
      </c>
      <c r="W18" s="300">
        <f t="shared" si="8"/>
        <v>0</v>
      </c>
      <c r="X18" s="267">
        <v>0</v>
      </c>
      <c r="Y18" s="301"/>
      <c r="AA18" s="303"/>
      <c r="AB18" s="303" t="str">
        <f t="shared" si="9"/>
        <v/>
      </c>
      <c r="AC18" s="304">
        <f t="shared" si="10"/>
        <v>0</v>
      </c>
      <c r="AD18" s="304" t="str">
        <f t="shared" si="11"/>
        <v/>
      </c>
    </row>
    <row r="19" spans="1:30" s="302" customFormat="1" ht="12.75" outlineLevel="1">
      <c r="A19" s="291" t="str">
        <f t="shared" si="0"/>
        <v/>
      </c>
      <c r="B19" s="292"/>
      <c r="C19" s="293" t="s">
        <v>109</v>
      </c>
      <c r="D19" s="294">
        <v>2007</v>
      </c>
      <c r="E19" s="286"/>
      <c r="F19" s="295"/>
      <c r="G19" s="295">
        <v>0</v>
      </c>
      <c r="H19" s="296">
        <f t="shared" si="1"/>
        <v>0</v>
      </c>
      <c r="I19" s="287"/>
      <c r="J19" s="296">
        <v>700000</v>
      </c>
      <c r="K19" s="287"/>
      <c r="L19" s="296">
        <f t="shared" si="2"/>
        <v>700000</v>
      </c>
      <c r="M19" s="287"/>
      <c r="N19" s="297">
        <v>0.35</v>
      </c>
      <c r="O19" s="288"/>
      <c r="P19" s="296">
        <f t="shared" si="3"/>
        <v>245000</v>
      </c>
      <c r="Q19" s="296" t="str">
        <f t="shared" si="4"/>
        <v/>
      </c>
      <c r="R19" s="287"/>
      <c r="S19" s="296">
        <f t="shared" si="5"/>
        <v>245000</v>
      </c>
      <c r="T19" s="296">
        <f t="shared" si="6"/>
        <v>455000</v>
      </c>
      <c r="U19" s="298"/>
      <c r="V19" s="299">
        <f t="shared" si="7"/>
        <v>0</v>
      </c>
      <c r="W19" s="300">
        <f t="shared" si="8"/>
        <v>0</v>
      </c>
      <c r="X19" s="267">
        <v>0</v>
      </c>
      <c r="Y19" s="301"/>
      <c r="AA19" s="303"/>
      <c r="AB19" s="303" t="str">
        <f t="shared" si="9"/>
        <v/>
      </c>
      <c r="AC19" s="304">
        <f t="shared" si="10"/>
        <v>0</v>
      </c>
      <c r="AD19" s="304" t="str">
        <f t="shared" si="11"/>
        <v/>
      </c>
    </row>
    <row r="20" spans="1:30" s="302" customFormat="1" ht="12.75" outlineLevel="1">
      <c r="A20" s="291" t="str">
        <f t="shared" si="0"/>
        <v/>
      </c>
      <c r="B20" s="292"/>
      <c r="C20" s="293"/>
      <c r="D20" s="294"/>
      <c r="E20" s="286"/>
      <c r="F20" s="295"/>
      <c r="G20" s="295"/>
      <c r="H20" s="296">
        <f t="shared" si="1"/>
        <v>0</v>
      </c>
      <c r="I20" s="287"/>
      <c r="J20" s="296"/>
      <c r="K20" s="287"/>
      <c r="L20" s="296">
        <f t="shared" si="2"/>
        <v>0</v>
      </c>
      <c r="M20" s="287"/>
      <c r="N20" s="297"/>
      <c r="O20" s="288"/>
      <c r="P20" s="296">
        <f t="shared" si="3"/>
        <v>0</v>
      </c>
      <c r="Q20" s="296" t="str">
        <f t="shared" si="4"/>
        <v/>
      </c>
      <c r="R20" s="287"/>
      <c r="S20" s="296">
        <f t="shared" si="5"/>
        <v>0</v>
      </c>
      <c r="T20" s="296">
        <f t="shared" si="6"/>
        <v>0</v>
      </c>
      <c r="U20" s="298"/>
      <c r="V20" s="299">
        <f t="shared" si="7"/>
        <v>0</v>
      </c>
      <c r="W20" s="300">
        <f t="shared" si="8"/>
        <v>0</v>
      </c>
      <c r="X20" s="267">
        <v>0</v>
      </c>
      <c r="Y20" s="301"/>
      <c r="AA20" s="303"/>
      <c r="AB20" s="303" t="str">
        <f t="shared" si="9"/>
        <v/>
      </c>
      <c r="AC20" s="304">
        <f t="shared" si="10"/>
        <v>0</v>
      </c>
      <c r="AD20" s="304" t="str">
        <f t="shared" si="11"/>
        <v/>
      </c>
    </row>
    <row r="21" spans="1:30" s="302" customFormat="1" ht="12.75" outlineLevel="1">
      <c r="A21" s="291" t="str">
        <f t="shared" si="0"/>
        <v/>
      </c>
      <c r="B21" s="292"/>
      <c r="C21" s="293"/>
      <c r="D21" s="294"/>
      <c r="E21" s="286"/>
      <c r="F21" s="295"/>
      <c r="G21" s="295"/>
      <c r="H21" s="296">
        <f t="shared" si="1"/>
        <v>0</v>
      </c>
      <c r="I21" s="287"/>
      <c r="J21" s="296"/>
      <c r="K21" s="287"/>
      <c r="L21" s="296">
        <f t="shared" si="2"/>
        <v>0</v>
      </c>
      <c r="M21" s="287"/>
      <c r="N21" s="297"/>
      <c r="O21" s="288"/>
      <c r="P21" s="296">
        <f t="shared" si="3"/>
        <v>0</v>
      </c>
      <c r="Q21" s="296" t="str">
        <f t="shared" si="4"/>
        <v/>
      </c>
      <c r="R21" s="287"/>
      <c r="S21" s="296">
        <f t="shared" si="5"/>
        <v>0</v>
      </c>
      <c r="T21" s="296">
        <f t="shared" si="6"/>
        <v>0</v>
      </c>
      <c r="U21" s="298"/>
      <c r="V21" s="299">
        <f t="shared" si="7"/>
        <v>0</v>
      </c>
      <c r="W21" s="300">
        <f t="shared" si="8"/>
        <v>0</v>
      </c>
      <c r="X21" s="267">
        <v>0</v>
      </c>
      <c r="Y21" s="301"/>
      <c r="AA21" s="303"/>
      <c r="AB21" s="303" t="str">
        <f t="shared" si="9"/>
        <v/>
      </c>
      <c r="AC21" s="304">
        <f t="shared" si="10"/>
        <v>0</v>
      </c>
      <c r="AD21" s="304" t="str">
        <f t="shared" si="11"/>
        <v/>
      </c>
    </row>
    <row r="22" spans="1:30" s="302" customFormat="1" ht="12.75" outlineLevel="1">
      <c r="A22" s="291" t="str">
        <f t="shared" si="0"/>
        <v/>
      </c>
      <c r="B22" s="292"/>
      <c r="C22" s="293"/>
      <c r="D22" s="294"/>
      <c r="E22" s="286"/>
      <c r="F22" s="295"/>
      <c r="G22" s="295"/>
      <c r="H22" s="296">
        <f t="shared" si="1"/>
        <v>0</v>
      </c>
      <c r="I22" s="287"/>
      <c r="J22" s="296"/>
      <c r="K22" s="287"/>
      <c r="L22" s="296">
        <f t="shared" si="2"/>
        <v>0</v>
      </c>
      <c r="M22" s="287"/>
      <c r="N22" s="297"/>
      <c r="O22" s="288"/>
      <c r="P22" s="296">
        <f t="shared" si="3"/>
        <v>0</v>
      </c>
      <c r="Q22" s="296" t="str">
        <f t="shared" si="4"/>
        <v/>
      </c>
      <c r="R22" s="287"/>
      <c r="S22" s="296">
        <f t="shared" si="5"/>
        <v>0</v>
      </c>
      <c r="T22" s="296">
        <f t="shared" si="6"/>
        <v>0</v>
      </c>
      <c r="U22" s="298"/>
      <c r="V22" s="299">
        <f t="shared" si="7"/>
        <v>0</v>
      </c>
      <c r="W22" s="300">
        <f t="shared" si="8"/>
        <v>0</v>
      </c>
      <c r="X22" s="267">
        <v>0</v>
      </c>
      <c r="Y22" s="301"/>
      <c r="AA22" s="303"/>
      <c r="AB22" s="303" t="str">
        <f t="shared" si="9"/>
        <v/>
      </c>
      <c r="AC22" s="304">
        <f t="shared" si="10"/>
        <v>0</v>
      </c>
      <c r="AD22" s="304" t="str">
        <f t="shared" si="11"/>
        <v/>
      </c>
    </row>
    <row r="23" spans="1:30" s="302" customFormat="1" ht="12.75" outlineLevel="1">
      <c r="A23" s="291" t="str">
        <f t="shared" si="0"/>
        <v/>
      </c>
      <c r="B23" s="292"/>
      <c r="C23" s="293"/>
      <c r="D23" s="294"/>
      <c r="E23" s="286"/>
      <c r="F23" s="295"/>
      <c r="G23" s="295"/>
      <c r="H23" s="296">
        <f t="shared" si="1"/>
        <v>0</v>
      </c>
      <c r="I23" s="287"/>
      <c r="J23" s="296"/>
      <c r="K23" s="287"/>
      <c r="L23" s="296">
        <f t="shared" si="2"/>
        <v>0</v>
      </c>
      <c r="M23" s="287"/>
      <c r="N23" s="297"/>
      <c r="O23" s="288"/>
      <c r="P23" s="296">
        <f t="shared" si="3"/>
        <v>0</v>
      </c>
      <c r="Q23" s="296" t="str">
        <f t="shared" si="4"/>
        <v/>
      </c>
      <c r="R23" s="287"/>
      <c r="S23" s="296">
        <f t="shared" si="5"/>
        <v>0</v>
      </c>
      <c r="T23" s="296">
        <f t="shared" si="6"/>
        <v>0</v>
      </c>
      <c r="U23" s="298"/>
      <c r="V23" s="299">
        <f t="shared" si="7"/>
        <v>0</v>
      </c>
      <c r="W23" s="300">
        <f t="shared" si="8"/>
        <v>0</v>
      </c>
      <c r="X23" s="267">
        <v>0</v>
      </c>
      <c r="Y23" s="301"/>
      <c r="AA23" s="303"/>
      <c r="AB23" s="303" t="str">
        <f t="shared" si="9"/>
        <v/>
      </c>
      <c r="AC23" s="304">
        <f t="shared" si="10"/>
        <v>0</v>
      </c>
      <c r="AD23" s="304" t="str">
        <f t="shared" si="11"/>
        <v/>
      </c>
    </row>
    <row r="24" spans="1:30" s="302" customFormat="1" ht="12.75">
      <c r="A24" s="291" t="str">
        <f t="shared" si="0"/>
        <v/>
      </c>
      <c r="B24" s="292"/>
      <c r="C24" s="293"/>
      <c r="D24" s="294"/>
      <c r="E24" s="286"/>
      <c r="F24" s="295"/>
      <c r="G24" s="295"/>
      <c r="H24" s="296">
        <f t="shared" si="1"/>
        <v>0</v>
      </c>
      <c r="I24" s="287"/>
      <c r="J24" s="296"/>
      <c r="K24" s="287"/>
      <c r="L24" s="296">
        <f>IF(OR(AND(F24&gt;0,J24&gt;0),AND(F24&lt;0,J24&gt;0)),"VILLA",ROUND(IF((OR(J24=0,J24="")),F24*'Skattal.fyrn. 2006'!STU,IF(J24&lt;0,F24*STU,J24)),0))</f>
        <v>0</v>
      </c>
      <c r="M24" s="287"/>
      <c r="N24" s="297"/>
      <c r="O24" s="288"/>
      <c r="P24" s="296">
        <f t="shared" si="3"/>
        <v>0</v>
      </c>
      <c r="Q24" s="296" t="str">
        <f t="shared" si="4"/>
        <v/>
      </c>
      <c r="R24" s="287"/>
      <c r="S24" s="296">
        <f t="shared" si="5"/>
        <v>0</v>
      </c>
      <c r="T24" s="296">
        <f t="shared" si="6"/>
        <v>0</v>
      </c>
      <c r="U24" s="298"/>
      <c r="V24" s="299">
        <f t="shared" si="7"/>
        <v>0</v>
      </c>
      <c r="W24" s="300">
        <f t="shared" si="8"/>
        <v>0</v>
      </c>
      <c r="X24" s="267">
        <v>0</v>
      </c>
      <c r="Y24" s="301"/>
      <c r="AA24" s="303"/>
      <c r="AB24" s="303" t="str">
        <f t="shared" si="9"/>
        <v/>
      </c>
      <c r="AC24" s="304">
        <f t="shared" si="10"/>
        <v>0</v>
      </c>
      <c r="AD24" s="304" t="str">
        <f t="shared" si="11"/>
        <v/>
      </c>
    </row>
    <row r="25" spans="1:30" s="302" customFormat="1" ht="5.25" customHeight="1">
      <c r="A25" s="291"/>
      <c r="B25" s="292"/>
      <c r="C25" s="305"/>
      <c r="D25" s="306"/>
      <c r="E25" s="286"/>
      <c r="F25" s="296"/>
      <c r="G25" s="296"/>
      <c r="H25" s="296"/>
      <c r="I25" s="287"/>
      <c r="J25" s="296"/>
      <c r="K25" s="287"/>
      <c r="L25" s="296"/>
      <c r="M25" s="287"/>
      <c r="N25" s="261"/>
      <c r="O25" s="288"/>
      <c r="P25" s="296"/>
      <c r="Q25" s="296"/>
      <c r="R25" s="287"/>
      <c r="S25" s="296"/>
      <c r="T25" s="296"/>
      <c r="U25" s="298"/>
      <c r="V25" s="299"/>
      <c r="W25" s="300"/>
      <c r="X25" s="267"/>
      <c r="Y25" s="301"/>
      <c r="AA25" s="307"/>
      <c r="AB25" s="307"/>
      <c r="AC25" s="308"/>
      <c r="AD25" s="308"/>
    </row>
    <row r="26" spans="1:30" s="263" customFormat="1" ht="12.75">
      <c r="A26" s="291" t="str">
        <f t="shared" ref="A26:A33" si="12">+AD26</f>
        <v/>
      </c>
      <c r="B26" s="292"/>
      <c r="C26" s="309"/>
      <c r="D26" s="285"/>
      <c r="E26" s="286"/>
      <c r="F26" s="310">
        <f>SUM(F17:F25)</f>
        <v>17200000</v>
      </c>
      <c r="G26" s="310">
        <f>SUM(G17:G25)</f>
        <v>7476000</v>
      </c>
      <c r="H26" s="310">
        <f>SUM(H17:H25)</f>
        <v>9724000</v>
      </c>
      <c r="I26" s="310"/>
      <c r="J26" s="310">
        <f>SUM(J17:J25)</f>
        <v>700000</v>
      </c>
      <c r="K26" s="310"/>
      <c r="L26" s="310">
        <f>SUM(L17:L25)</f>
        <v>17900000</v>
      </c>
      <c r="M26" s="310"/>
      <c r="N26" s="275"/>
      <c r="O26" s="288"/>
      <c r="P26" s="310">
        <f>SUM(P17:P25)</f>
        <v>3648400</v>
      </c>
      <c r="Q26" s="310">
        <f>SUM(Q17:Q25)</f>
        <v>0</v>
      </c>
      <c r="R26" s="310"/>
      <c r="S26" s="310">
        <f>SUM(S17:S25)</f>
        <v>11124400</v>
      </c>
      <c r="T26" s="310">
        <f>SUM(T17:T25)</f>
        <v>6775600</v>
      </c>
      <c r="U26" s="310"/>
      <c r="V26" s="310">
        <f>SUM(V17:V25)</f>
        <v>0</v>
      </c>
      <c r="W26" s="310">
        <f>SUM(W17:W25)</f>
        <v>0</v>
      </c>
      <c r="X26" s="310">
        <f>SUM(X17:X25)</f>
        <v>0</v>
      </c>
      <c r="Y26" s="301"/>
      <c r="Z26" s="310">
        <f>SUM(Z17:Z25)</f>
        <v>0</v>
      </c>
      <c r="AA26" s="303"/>
      <c r="AB26" s="303" t="str">
        <f t="shared" ref="AB26:AB43" si="13">RIGHT(B26,6)</f>
        <v/>
      </c>
      <c r="AC26" s="304">
        <f t="shared" ref="AC26:AC43" si="14">+IF(AB26="",0,IF(LEFT(AB26,1)="0","10",LEFT(AB26,1)))</f>
        <v>0</v>
      </c>
      <c r="AD26" s="304" t="str">
        <f t="shared" ref="AD26:AD43" si="15">+IF(AC26=0,"",AC26*1)</f>
        <v/>
      </c>
    </row>
    <row r="27" spans="1:30" s="317" customFormat="1" ht="13.5">
      <c r="A27" s="291" t="str">
        <f t="shared" si="12"/>
        <v/>
      </c>
      <c r="B27" s="292"/>
      <c r="C27" s="75" t="s">
        <v>6</v>
      </c>
      <c r="D27" s="311"/>
      <c r="E27" s="242"/>
      <c r="F27" s="312"/>
      <c r="G27" s="312"/>
      <c r="H27" s="312"/>
      <c r="I27" s="313"/>
      <c r="J27" s="312"/>
      <c r="K27" s="313"/>
      <c r="L27" s="312"/>
      <c r="M27" s="313"/>
      <c r="N27" s="237"/>
      <c r="O27" s="314"/>
      <c r="P27" s="312"/>
      <c r="Q27" s="312"/>
      <c r="R27" s="313"/>
      <c r="S27" s="312"/>
      <c r="T27" s="312"/>
      <c r="U27" s="236"/>
      <c r="V27" s="315"/>
      <c r="W27" s="232"/>
      <c r="X27" s="232"/>
      <c r="Y27" s="316"/>
      <c r="AA27" s="303"/>
      <c r="AB27" s="303" t="str">
        <f t="shared" si="13"/>
        <v/>
      </c>
      <c r="AC27" s="304">
        <f t="shared" si="14"/>
        <v>0</v>
      </c>
      <c r="AD27" s="304" t="str">
        <f t="shared" si="15"/>
        <v/>
      </c>
    </row>
    <row r="28" spans="1:30" s="263" customFormat="1" ht="12.75">
      <c r="A28" s="291" t="str">
        <f t="shared" si="12"/>
        <v/>
      </c>
      <c r="B28" s="292"/>
      <c r="C28" s="293" t="s">
        <v>92</v>
      </c>
      <c r="D28" s="294">
        <v>2004</v>
      </c>
      <c r="E28" s="286"/>
      <c r="F28" s="295">
        <v>4000000</v>
      </c>
      <c r="G28" s="295">
        <v>2500000</v>
      </c>
      <c r="H28" s="296">
        <f t="shared" ref="H28:H33" si="16">+F28-G28</f>
        <v>1500000</v>
      </c>
      <c r="I28" s="287"/>
      <c r="J28" s="296"/>
      <c r="K28" s="287"/>
      <c r="L28" s="296">
        <f>IF(OR(AND(F28&gt;0,J28&gt;0),AND(F28&lt;0,J28&gt;0)),"VILLA",ROUND(IF((OR(J28=0,J28="")),F28*STU,IF(J28&lt;0,F28*STU,J28)),0))</f>
        <v>4000000</v>
      </c>
      <c r="M28" s="287">
        <v>2</v>
      </c>
      <c r="N28" s="297">
        <v>0.25</v>
      </c>
      <c r="O28" s="288"/>
      <c r="P28" s="296">
        <f t="shared" ref="P28:P33" si="17">ROUND(INT(MAX(IF((G28+H28*N28*D$10/12)&gt;(0.9*L28),IF(J28&lt;0,0,0.9*F28-G28),IF(J28&lt;0,0,(H28+J28)*N28*D$10/12)),0)+0.5),0)</f>
        <v>375000</v>
      </c>
      <c r="Q28" s="296" t="str">
        <f t="shared" ref="Q28:Q34" si="18">IF(J28&lt;0,H28-P28+J28,"")</f>
        <v/>
      </c>
      <c r="R28" s="287"/>
      <c r="S28" s="296">
        <f t="shared" ref="S28:S33" si="19">IF(J28&lt;0,0,G28+P28)</f>
        <v>2875000</v>
      </c>
      <c r="T28" s="296">
        <f t="shared" ref="T28:T33" si="20">IF(J28&lt;0,0,L28-S28)</f>
        <v>1125000</v>
      </c>
      <c r="U28" s="298"/>
      <c r="V28" s="299">
        <f t="shared" ref="V28:V33" si="21">ROUND((X28+W28),0)</f>
        <v>0</v>
      </c>
      <c r="W28" s="300">
        <f t="shared" ref="W28:W33" si="22">ROUND(IF(X28=0,0,IF(J28&lt;0,-(X28),IF((L28*10%&gt;T28-X28),-ROUND((L28*10%-T28+X28),0),0))),0)</f>
        <v>0</v>
      </c>
      <c r="X28" s="267">
        <v>0</v>
      </c>
      <c r="Y28" s="301"/>
      <c r="AA28" s="303"/>
      <c r="AB28" s="303" t="str">
        <f t="shared" si="13"/>
        <v/>
      </c>
      <c r="AC28" s="304">
        <f t="shared" si="14"/>
        <v>0</v>
      </c>
      <c r="AD28" s="304" t="str">
        <f t="shared" si="15"/>
        <v/>
      </c>
    </row>
    <row r="29" spans="1:30" s="263" customFormat="1" ht="12.75" outlineLevel="1">
      <c r="A29" s="291" t="str">
        <f t="shared" si="12"/>
        <v/>
      </c>
      <c r="B29" s="292"/>
      <c r="C29" s="293" t="s">
        <v>91</v>
      </c>
      <c r="D29" s="294">
        <v>2006</v>
      </c>
      <c r="E29" s="286"/>
      <c r="F29" s="295">
        <v>12000000</v>
      </c>
      <c r="G29" s="295">
        <v>3600000</v>
      </c>
      <c r="H29" s="296">
        <f t="shared" si="16"/>
        <v>8400000</v>
      </c>
      <c r="I29" s="287"/>
      <c r="J29" s="296"/>
      <c r="K29" s="287"/>
      <c r="L29" s="296">
        <f>IF(OR(AND(F29&gt;0,J29&gt;0),AND(F29&lt;0,J29&gt;0)),"VILLA",ROUND(IF((OR(J29=0,J29="")),F29*STU,IF(J29&lt;0,F29*STU,J29)),0))</f>
        <v>12000000</v>
      </c>
      <c r="M29" s="287"/>
      <c r="N29" s="297">
        <v>0.3</v>
      </c>
      <c r="O29" s="288"/>
      <c r="P29" s="296">
        <f t="shared" si="17"/>
        <v>2520000</v>
      </c>
      <c r="Q29" s="296" t="str">
        <f t="shared" si="18"/>
        <v/>
      </c>
      <c r="R29" s="287"/>
      <c r="S29" s="296">
        <f t="shared" si="19"/>
        <v>6120000</v>
      </c>
      <c r="T29" s="296">
        <f t="shared" si="20"/>
        <v>5880000</v>
      </c>
      <c r="U29" s="298"/>
      <c r="V29" s="299">
        <f t="shared" si="21"/>
        <v>0</v>
      </c>
      <c r="W29" s="300">
        <f t="shared" si="22"/>
        <v>0</v>
      </c>
      <c r="X29" s="267">
        <v>0</v>
      </c>
      <c r="Y29" s="301"/>
      <c r="AA29" s="303"/>
      <c r="AB29" s="303" t="str">
        <f t="shared" si="13"/>
        <v/>
      </c>
      <c r="AC29" s="304">
        <f t="shared" si="14"/>
        <v>0</v>
      </c>
      <c r="AD29" s="304" t="str">
        <f t="shared" si="15"/>
        <v/>
      </c>
    </row>
    <row r="30" spans="1:30" s="263" customFormat="1" ht="12.75" outlineLevel="1">
      <c r="A30" s="291" t="str">
        <f t="shared" si="12"/>
        <v/>
      </c>
      <c r="B30" s="292"/>
      <c r="C30" s="293" t="s">
        <v>104</v>
      </c>
      <c r="D30" s="294">
        <v>2007</v>
      </c>
      <c r="E30" s="286"/>
      <c r="F30" s="295"/>
      <c r="G30" s="295"/>
      <c r="H30" s="296">
        <f t="shared" si="16"/>
        <v>0</v>
      </c>
      <c r="I30" s="287"/>
      <c r="J30" s="296">
        <v>7000000</v>
      </c>
      <c r="K30" s="287"/>
      <c r="L30" s="296">
        <f>IF(OR(AND(F30&gt;0,J30&gt;0),AND(F30&lt;0,J30&gt;0)),"VILLA",ROUND(IF((OR(J30=0,J30="")),F30*STU,IF(J30&lt;0,F30*STU,J30)),0))</f>
        <v>7000000</v>
      </c>
      <c r="M30" s="287"/>
      <c r="N30" s="297">
        <v>0.3</v>
      </c>
      <c r="O30" s="288"/>
      <c r="P30" s="296">
        <f t="shared" si="17"/>
        <v>2100000</v>
      </c>
      <c r="Q30" s="296" t="str">
        <f t="shared" si="18"/>
        <v/>
      </c>
      <c r="R30" s="287"/>
      <c r="S30" s="296">
        <f t="shared" si="19"/>
        <v>2100000</v>
      </c>
      <c r="T30" s="296">
        <f t="shared" si="20"/>
        <v>4900000</v>
      </c>
      <c r="U30" s="298"/>
      <c r="V30" s="299">
        <f t="shared" si="21"/>
        <v>0</v>
      </c>
      <c r="W30" s="300">
        <f t="shared" si="22"/>
        <v>0</v>
      </c>
      <c r="X30" s="267">
        <v>0</v>
      </c>
      <c r="Y30" s="301"/>
      <c r="AA30" s="303"/>
      <c r="AB30" s="303" t="str">
        <f t="shared" si="13"/>
        <v/>
      </c>
      <c r="AC30" s="304">
        <f t="shared" si="14"/>
        <v>0</v>
      </c>
      <c r="AD30" s="304" t="str">
        <f t="shared" si="15"/>
        <v/>
      </c>
    </row>
    <row r="31" spans="1:30" s="263" customFormat="1" ht="12.75" outlineLevel="1">
      <c r="A31" s="291" t="str">
        <f t="shared" si="12"/>
        <v/>
      </c>
      <c r="B31" s="292"/>
      <c r="C31" s="293"/>
      <c r="D31" s="294"/>
      <c r="E31" s="286"/>
      <c r="F31" s="295"/>
      <c r="G31" s="295"/>
      <c r="H31" s="296">
        <f t="shared" si="16"/>
        <v>0</v>
      </c>
      <c r="I31" s="287"/>
      <c r="J31" s="296"/>
      <c r="K31" s="287"/>
      <c r="L31" s="296">
        <f>IF(OR(AND(F31&gt;0,J31&gt;0),AND(F31&lt;0,J31&gt;0)),"VILLA",ROUND(IF((OR(J31=0,J31="")),F31*STU,IF(J31&lt;0,F31*STU,J31)),0))</f>
        <v>0</v>
      </c>
      <c r="M31" s="287"/>
      <c r="N31" s="297"/>
      <c r="O31" s="288"/>
      <c r="P31" s="296">
        <f t="shared" si="17"/>
        <v>0</v>
      </c>
      <c r="Q31" s="296" t="str">
        <f t="shared" si="18"/>
        <v/>
      </c>
      <c r="R31" s="287"/>
      <c r="S31" s="296">
        <f t="shared" si="19"/>
        <v>0</v>
      </c>
      <c r="T31" s="296">
        <f t="shared" si="20"/>
        <v>0</v>
      </c>
      <c r="U31" s="298"/>
      <c r="V31" s="299">
        <f t="shared" si="21"/>
        <v>0</v>
      </c>
      <c r="W31" s="300">
        <f t="shared" si="22"/>
        <v>0</v>
      </c>
      <c r="X31" s="267">
        <v>0</v>
      </c>
      <c r="Y31" s="301"/>
      <c r="AA31" s="303"/>
      <c r="AB31" s="303" t="str">
        <f t="shared" si="13"/>
        <v/>
      </c>
      <c r="AC31" s="304">
        <f t="shared" si="14"/>
        <v>0</v>
      </c>
      <c r="AD31" s="304" t="str">
        <f t="shared" si="15"/>
        <v/>
      </c>
    </row>
    <row r="32" spans="1:30" s="263" customFormat="1" ht="12.75" outlineLevel="1">
      <c r="A32" s="291" t="str">
        <f t="shared" si="12"/>
        <v/>
      </c>
      <c r="B32" s="292"/>
      <c r="C32" s="293"/>
      <c r="D32" s="294"/>
      <c r="E32" s="286"/>
      <c r="F32" s="295"/>
      <c r="G32" s="295"/>
      <c r="H32" s="296">
        <f t="shared" si="16"/>
        <v>0</v>
      </c>
      <c r="I32" s="287"/>
      <c r="J32" s="296"/>
      <c r="K32" s="287"/>
      <c r="L32" s="296">
        <f>IF(OR(AND(F32&gt;0,J32&gt;0),AND(F32&lt;0,J32&gt;0)),"VILLA",ROUND(IF((OR(J32=0,J32="")),F32*STU,IF(J32&lt;0,F32*STU,J32)),0))</f>
        <v>0</v>
      </c>
      <c r="M32" s="287"/>
      <c r="N32" s="297"/>
      <c r="O32" s="288"/>
      <c r="P32" s="296">
        <f t="shared" si="17"/>
        <v>0</v>
      </c>
      <c r="Q32" s="296" t="str">
        <f t="shared" si="18"/>
        <v/>
      </c>
      <c r="R32" s="287"/>
      <c r="S32" s="296">
        <f t="shared" si="19"/>
        <v>0</v>
      </c>
      <c r="T32" s="296">
        <f t="shared" si="20"/>
        <v>0</v>
      </c>
      <c r="U32" s="298"/>
      <c r="V32" s="299">
        <f t="shared" si="21"/>
        <v>0</v>
      </c>
      <c r="W32" s="300">
        <f t="shared" si="22"/>
        <v>0</v>
      </c>
      <c r="X32" s="267">
        <v>0</v>
      </c>
      <c r="Y32" s="301"/>
      <c r="AA32" s="303"/>
      <c r="AB32" s="303" t="str">
        <f t="shared" si="13"/>
        <v/>
      </c>
      <c r="AC32" s="304">
        <f t="shared" si="14"/>
        <v>0</v>
      </c>
      <c r="AD32" s="304" t="str">
        <f t="shared" si="15"/>
        <v/>
      </c>
    </row>
    <row r="33" spans="1:30" s="302" customFormat="1" ht="12.75" outlineLevel="1">
      <c r="A33" s="291" t="str">
        <f t="shared" si="12"/>
        <v/>
      </c>
      <c r="B33" s="292"/>
      <c r="C33" s="293"/>
      <c r="D33" s="294"/>
      <c r="E33" s="286"/>
      <c r="F33" s="295"/>
      <c r="G33" s="295"/>
      <c r="H33" s="296">
        <f t="shared" si="16"/>
        <v>0</v>
      </c>
      <c r="I33" s="287"/>
      <c r="J33" s="296"/>
      <c r="K33" s="287"/>
      <c r="L33" s="296">
        <f>IF(OR(AND(F33&gt;0,J33&gt;0),AND(F33&lt;0,J33&gt;0)),"VILLA",ROUND(IF((OR(J33=0,J33="")),F33*'Skattal.fyrn. 2006'!STU,IF(J33&lt;0,F33*'Skattal.fyrn. 2006'!STU,J33)),0))</f>
        <v>0</v>
      </c>
      <c r="M33" s="287"/>
      <c r="N33" s="297"/>
      <c r="O33" s="288"/>
      <c r="P33" s="296">
        <f t="shared" si="17"/>
        <v>0</v>
      </c>
      <c r="Q33" s="296" t="str">
        <f t="shared" si="18"/>
        <v/>
      </c>
      <c r="R33" s="287"/>
      <c r="S33" s="296">
        <f t="shared" si="19"/>
        <v>0</v>
      </c>
      <c r="T33" s="296">
        <f t="shared" si="20"/>
        <v>0</v>
      </c>
      <c r="U33" s="298"/>
      <c r="V33" s="299">
        <f t="shared" si="21"/>
        <v>0</v>
      </c>
      <c r="W33" s="300">
        <f t="shared" si="22"/>
        <v>0</v>
      </c>
      <c r="X33" s="267">
        <v>0</v>
      </c>
      <c r="Y33" s="301"/>
      <c r="AA33" s="303"/>
      <c r="AB33" s="303" t="str">
        <f t="shared" si="13"/>
        <v/>
      </c>
      <c r="AC33" s="304">
        <f t="shared" si="14"/>
        <v>0</v>
      </c>
      <c r="AD33" s="304" t="str">
        <f t="shared" si="15"/>
        <v/>
      </c>
    </row>
    <row r="34" spans="1:30" s="263" customFormat="1" ht="6.75" customHeight="1">
      <c r="A34" s="291"/>
      <c r="B34" s="292"/>
      <c r="C34" s="309"/>
      <c r="D34" s="318"/>
      <c r="E34" s="286"/>
      <c r="F34" s="296"/>
      <c r="G34" s="296"/>
      <c r="H34" s="296"/>
      <c r="I34" s="287"/>
      <c r="J34" s="296"/>
      <c r="K34" s="287"/>
      <c r="L34" s="296"/>
      <c r="M34" s="287"/>
      <c r="N34" s="261"/>
      <c r="O34" s="288"/>
      <c r="P34" s="296"/>
      <c r="Q34" s="296" t="str">
        <f t="shared" si="18"/>
        <v/>
      </c>
      <c r="R34" s="287"/>
      <c r="S34" s="296"/>
      <c r="T34" s="296"/>
      <c r="U34" s="298"/>
      <c r="V34" s="299"/>
      <c r="W34" s="300"/>
      <c r="X34" s="267"/>
      <c r="Y34" s="301"/>
      <c r="AA34" s="303"/>
      <c r="AB34" s="303" t="str">
        <f t="shared" si="13"/>
        <v/>
      </c>
      <c r="AC34" s="304">
        <f t="shared" si="14"/>
        <v>0</v>
      </c>
      <c r="AD34" s="304" t="str">
        <f t="shared" si="15"/>
        <v/>
      </c>
    </row>
    <row r="35" spans="1:30" s="263" customFormat="1" ht="12.75">
      <c r="A35" s="291" t="str">
        <f t="shared" ref="A35:A43" si="23">+AD35</f>
        <v/>
      </c>
      <c r="B35" s="292"/>
      <c r="C35" s="309"/>
      <c r="D35" s="285"/>
      <c r="E35" s="286"/>
      <c r="F35" s="310">
        <f>SUM(F28:F34)</f>
        <v>16000000</v>
      </c>
      <c r="G35" s="310">
        <f>SUM(G28:G34)</f>
        <v>6100000</v>
      </c>
      <c r="H35" s="310">
        <f>SUM(H28:H34)</f>
        <v>9900000</v>
      </c>
      <c r="I35" s="310"/>
      <c r="J35" s="310">
        <f>SUM(J28:J34)</f>
        <v>7000000</v>
      </c>
      <c r="K35" s="310"/>
      <c r="L35" s="310">
        <f>SUM(L28:L34)</f>
        <v>23000000</v>
      </c>
      <c r="M35" s="310"/>
      <c r="N35" s="275"/>
      <c r="O35" s="288"/>
      <c r="P35" s="310">
        <f>SUM(P28:P34)</f>
        <v>4995000</v>
      </c>
      <c r="Q35" s="310">
        <f>SUM(Q28:Q34)</f>
        <v>0</v>
      </c>
      <c r="R35" s="310"/>
      <c r="S35" s="310">
        <f>SUM(S28:S34)</f>
        <v>11095000</v>
      </c>
      <c r="T35" s="310">
        <f>SUM(T28:T34)</f>
        <v>11905000</v>
      </c>
      <c r="U35" s="310"/>
      <c r="V35" s="310">
        <f>SUM(V28:V34)</f>
        <v>0</v>
      </c>
      <c r="W35" s="310">
        <f>SUM(W28:W34)</f>
        <v>0</v>
      </c>
      <c r="X35" s="310">
        <f>SUM(X28:X34)</f>
        <v>0</v>
      </c>
      <c r="Y35" s="301"/>
      <c r="Z35" s="310">
        <f>SUM(Z28:Z34)</f>
        <v>0</v>
      </c>
      <c r="AA35" s="303"/>
      <c r="AB35" s="303" t="str">
        <f t="shared" si="13"/>
        <v/>
      </c>
      <c r="AC35" s="304">
        <f t="shared" si="14"/>
        <v>0</v>
      </c>
      <c r="AD35" s="304" t="str">
        <f t="shared" si="15"/>
        <v/>
      </c>
    </row>
    <row r="36" spans="1:30" s="317" customFormat="1" ht="13.5">
      <c r="A36" s="291" t="str">
        <f t="shared" si="23"/>
        <v/>
      </c>
      <c r="B36" s="292"/>
      <c r="C36" s="75" t="s">
        <v>15</v>
      </c>
      <c r="D36" s="311"/>
      <c r="E36" s="242"/>
      <c r="F36" s="312"/>
      <c r="G36" s="312"/>
      <c r="H36" s="312"/>
      <c r="I36" s="313"/>
      <c r="J36" s="312"/>
      <c r="K36" s="313"/>
      <c r="L36" s="312"/>
      <c r="M36" s="313"/>
      <c r="N36" s="237"/>
      <c r="O36" s="314"/>
      <c r="P36" s="312"/>
      <c r="Q36" s="312"/>
      <c r="R36" s="313"/>
      <c r="S36" s="312"/>
      <c r="T36" s="312"/>
      <c r="U36" s="236"/>
      <c r="V36" s="319"/>
      <c r="W36" s="232"/>
      <c r="X36" s="232"/>
      <c r="Y36" s="316"/>
      <c r="AA36" s="303"/>
      <c r="AB36" s="303" t="str">
        <f t="shared" si="13"/>
        <v/>
      </c>
      <c r="AC36" s="304">
        <f t="shared" si="14"/>
        <v>0</v>
      </c>
      <c r="AD36" s="304" t="str">
        <f t="shared" si="15"/>
        <v/>
      </c>
    </row>
    <row r="37" spans="1:30" s="263" customFormat="1" ht="12.75">
      <c r="A37" s="291" t="str">
        <f t="shared" si="23"/>
        <v/>
      </c>
      <c r="B37" s="292"/>
      <c r="C37" s="293" t="s">
        <v>96</v>
      </c>
      <c r="D37" s="294">
        <v>2003</v>
      </c>
      <c r="E37" s="286"/>
      <c r="F37" s="295">
        <v>10000000</v>
      </c>
      <c r="G37" s="295">
        <v>6250000</v>
      </c>
      <c r="H37" s="296">
        <f t="shared" ref="H37:H43" si="24">+F37-G37</f>
        <v>3750000</v>
      </c>
      <c r="I37" s="287"/>
      <c r="J37" s="296"/>
      <c r="K37" s="287"/>
      <c r="L37" s="296">
        <f t="shared" ref="L37:L43" si="25">IF(OR(AND(F37&gt;0,J37&gt;0),AND(F37&lt;0,J37&gt;0)),"VILLA",ROUND(IF((OR(J37=0,J37="")),F37*STU,IF(J37&lt;0,F37*STU,J37)),0))</f>
        <v>10000000</v>
      </c>
      <c r="M37" s="287"/>
      <c r="N37" s="297">
        <v>0.25</v>
      </c>
      <c r="O37" s="288"/>
      <c r="P37" s="296">
        <f t="shared" ref="P37:P43" si="26">ROUND(INT(MAX(IF((G37+H37*N37*D$10/12)&gt;(0.9*L37),IF(J37&lt;0,0,0.9*F37-G37),IF(J37&lt;0,0,(H37+J37)*N37*D$10/12)),0)+0.5),0)</f>
        <v>937500</v>
      </c>
      <c r="Q37" s="296" t="str">
        <f t="shared" ref="Q37:Q43" si="27">IF(J37&lt;0,H37-P37+J37,"")</f>
        <v/>
      </c>
      <c r="R37" s="287"/>
      <c r="S37" s="296">
        <f t="shared" ref="S37:S43" si="28">IF(J37&lt;0,0,G37+P37)</f>
        <v>7187500</v>
      </c>
      <c r="T37" s="296">
        <f t="shared" ref="T37:T43" si="29">IF(J37&lt;0,0,L37-S37)</f>
        <v>2812500</v>
      </c>
      <c r="U37" s="298"/>
      <c r="V37" s="299">
        <f t="shared" ref="V37:V43" si="30">ROUND((X37+W37),0)</f>
        <v>0</v>
      </c>
      <c r="W37" s="300">
        <f t="shared" ref="W37:W43" si="31">ROUND(IF(X37=0,0,IF(J37&lt;0,-(X37),IF((L37*10%&gt;T37-X37),-ROUND((L37*10%-T37+X37),0),0))),0)</f>
        <v>0</v>
      </c>
      <c r="X37" s="267">
        <v>0</v>
      </c>
      <c r="Y37" s="301"/>
      <c r="AA37" s="303"/>
      <c r="AB37" s="303" t="str">
        <f t="shared" si="13"/>
        <v/>
      </c>
      <c r="AC37" s="304">
        <f t="shared" si="14"/>
        <v>0</v>
      </c>
      <c r="AD37" s="304" t="str">
        <f t="shared" si="15"/>
        <v/>
      </c>
    </row>
    <row r="38" spans="1:30" s="263" customFormat="1" ht="12.75" hidden="1" outlineLevel="1">
      <c r="A38" s="291" t="str">
        <f t="shared" si="23"/>
        <v/>
      </c>
      <c r="B38" s="292"/>
      <c r="C38" s="293"/>
      <c r="D38" s="294"/>
      <c r="E38" s="286"/>
      <c r="F38" s="295"/>
      <c r="G38" s="295"/>
      <c r="H38" s="296">
        <f t="shared" si="24"/>
        <v>0</v>
      </c>
      <c r="I38" s="287"/>
      <c r="J38" s="296"/>
      <c r="K38" s="287"/>
      <c r="L38" s="296">
        <f t="shared" si="25"/>
        <v>0</v>
      </c>
      <c r="M38" s="287"/>
      <c r="N38" s="297"/>
      <c r="O38" s="288"/>
      <c r="P38" s="296">
        <f t="shared" si="26"/>
        <v>0</v>
      </c>
      <c r="Q38" s="296" t="str">
        <f t="shared" si="27"/>
        <v/>
      </c>
      <c r="R38" s="287"/>
      <c r="S38" s="296">
        <f t="shared" si="28"/>
        <v>0</v>
      </c>
      <c r="T38" s="296">
        <f t="shared" si="29"/>
        <v>0</v>
      </c>
      <c r="U38" s="298"/>
      <c r="V38" s="299">
        <f t="shared" si="30"/>
        <v>0</v>
      </c>
      <c r="W38" s="300">
        <f t="shared" si="31"/>
        <v>0</v>
      </c>
      <c r="X38" s="267">
        <v>0</v>
      </c>
      <c r="Y38" s="301"/>
      <c r="AA38" s="303"/>
      <c r="AB38" s="303" t="str">
        <f t="shared" si="13"/>
        <v/>
      </c>
      <c r="AC38" s="304">
        <f t="shared" si="14"/>
        <v>0</v>
      </c>
      <c r="AD38" s="304" t="str">
        <f t="shared" si="15"/>
        <v/>
      </c>
    </row>
    <row r="39" spans="1:30" s="263" customFormat="1" ht="12.75" hidden="1" outlineLevel="1">
      <c r="A39" s="291" t="str">
        <f t="shared" si="23"/>
        <v/>
      </c>
      <c r="B39" s="292"/>
      <c r="C39" s="293"/>
      <c r="D39" s="294"/>
      <c r="E39" s="286"/>
      <c r="F39" s="295"/>
      <c r="G39" s="295">
        <v>0</v>
      </c>
      <c r="H39" s="296">
        <f t="shared" si="24"/>
        <v>0</v>
      </c>
      <c r="I39" s="287"/>
      <c r="J39" s="296"/>
      <c r="K39" s="287"/>
      <c r="L39" s="296">
        <f t="shared" si="25"/>
        <v>0</v>
      </c>
      <c r="M39" s="287"/>
      <c r="N39" s="297"/>
      <c r="O39" s="288"/>
      <c r="P39" s="296">
        <f t="shared" si="26"/>
        <v>0</v>
      </c>
      <c r="Q39" s="296" t="str">
        <f t="shared" si="27"/>
        <v/>
      </c>
      <c r="R39" s="287"/>
      <c r="S39" s="296">
        <f t="shared" si="28"/>
        <v>0</v>
      </c>
      <c r="T39" s="296">
        <f t="shared" si="29"/>
        <v>0</v>
      </c>
      <c r="U39" s="298"/>
      <c r="V39" s="299">
        <f t="shared" si="30"/>
        <v>0</v>
      </c>
      <c r="W39" s="300">
        <f t="shared" si="31"/>
        <v>0</v>
      </c>
      <c r="X39" s="267">
        <v>0</v>
      </c>
      <c r="Y39" s="301"/>
      <c r="AA39" s="303"/>
      <c r="AB39" s="303" t="str">
        <f t="shared" si="13"/>
        <v/>
      </c>
      <c r="AC39" s="304">
        <f t="shared" si="14"/>
        <v>0</v>
      </c>
      <c r="AD39" s="304" t="str">
        <f t="shared" si="15"/>
        <v/>
      </c>
    </row>
    <row r="40" spans="1:30" s="263" customFormat="1" ht="12.75" hidden="1" outlineLevel="1">
      <c r="A40" s="291" t="str">
        <f t="shared" si="23"/>
        <v/>
      </c>
      <c r="B40" s="292"/>
      <c r="C40" s="293"/>
      <c r="D40" s="294"/>
      <c r="E40" s="286"/>
      <c r="F40" s="295"/>
      <c r="G40" s="295">
        <v>0</v>
      </c>
      <c r="H40" s="296">
        <f t="shared" si="24"/>
        <v>0</v>
      </c>
      <c r="I40" s="287"/>
      <c r="J40" s="296"/>
      <c r="K40" s="287"/>
      <c r="L40" s="296">
        <f t="shared" si="25"/>
        <v>0</v>
      </c>
      <c r="M40" s="287"/>
      <c r="N40" s="297"/>
      <c r="O40" s="288"/>
      <c r="P40" s="296">
        <f t="shared" si="26"/>
        <v>0</v>
      </c>
      <c r="Q40" s="296" t="str">
        <f t="shared" si="27"/>
        <v/>
      </c>
      <c r="R40" s="287"/>
      <c r="S40" s="296">
        <f t="shared" si="28"/>
        <v>0</v>
      </c>
      <c r="T40" s="296">
        <f t="shared" si="29"/>
        <v>0</v>
      </c>
      <c r="U40" s="298"/>
      <c r="V40" s="299">
        <f t="shared" si="30"/>
        <v>0</v>
      </c>
      <c r="W40" s="300">
        <f t="shared" si="31"/>
        <v>0</v>
      </c>
      <c r="X40" s="267">
        <v>0</v>
      </c>
      <c r="Y40" s="301"/>
      <c r="AA40" s="303"/>
      <c r="AB40" s="303" t="str">
        <f t="shared" si="13"/>
        <v/>
      </c>
      <c r="AC40" s="304">
        <f t="shared" si="14"/>
        <v>0</v>
      </c>
      <c r="AD40" s="304" t="str">
        <f t="shared" si="15"/>
        <v/>
      </c>
    </row>
    <row r="41" spans="1:30" s="263" customFormat="1" ht="12.75" hidden="1" outlineLevel="1">
      <c r="A41" s="291" t="str">
        <f t="shared" si="23"/>
        <v/>
      </c>
      <c r="B41" s="292"/>
      <c r="C41" s="320"/>
      <c r="D41" s="294"/>
      <c r="E41" s="286"/>
      <c r="F41" s="295"/>
      <c r="G41" s="295">
        <v>0</v>
      </c>
      <c r="H41" s="296">
        <f t="shared" si="24"/>
        <v>0</v>
      </c>
      <c r="I41" s="287"/>
      <c r="J41" s="296"/>
      <c r="K41" s="287"/>
      <c r="L41" s="296">
        <f t="shared" si="25"/>
        <v>0</v>
      </c>
      <c r="M41" s="287"/>
      <c r="N41" s="297"/>
      <c r="O41" s="288"/>
      <c r="P41" s="296">
        <f t="shared" si="26"/>
        <v>0</v>
      </c>
      <c r="Q41" s="296" t="str">
        <f t="shared" si="27"/>
        <v/>
      </c>
      <c r="R41" s="287"/>
      <c r="S41" s="296">
        <f t="shared" si="28"/>
        <v>0</v>
      </c>
      <c r="T41" s="296">
        <f t="shared" si="29"/>
        <v>0</v>
      </c>
      <c r="U41" s="298"/>
      <c r="V41" s="299">
        <f t="shared" si="30"/>
        <v>0</v>
      </c>
      <c r="W41" s="300">
        <f t="shared" si="31"/>
        <v>0</v>
      </c>
      <c r="X41" s="267">
        <v>0</v>
      </c>
      <c r="Y41" s="301"/>
      <c r="AA41" s="303"/>
      <c r="AB41" s="303" t="str">
        <f t="shared" si="13"/>
        <v/>
      </c>
      <c r="AC41" s="304">
        <f t="shared" si="14"/>
        <v>0</v>
      </c>
      <c r="AD41" s="304" t="str">
        <f t="shared" si="15"/>
        <v/>
      </c>
    </row>
    <row r="42" spans="1:30" s="263" customFormat="1" ht="12.75" hidden="1" customHeight="1" outlineLevel="1">
      <c r="A42" s="291" t="str">
        <f t="shared" si="23"/>
        <v/>
      </c>
      <c r="B42" s="292"/>
      <c r="C42" s="320"/>
      <c r="D42" s="294"/>
      <c r="E42" s="286"/>
      <c r="F42" s="295"/>
      <c r="G42" s="295">
        <v>0</v>
      </c>
      <c r="H42" s="296">
        <f t="shared" si="24"/>
        <v>0</v>
      </c>
      <c r="I42" s="287"/>
      <c r="J42" s="296"/>
      <c r="K42" s="287"/>
      <c r="L42" s="296">
        <f t="shared" si="25"/>
        <v>0</v>
      </c>
      <c r="M42" s="287"/>
      <c r="N42" s="297"/>
      <c r="O42" s="288"/>
      <c r="P42" s="296">
        <f t="shared" si="26"/>
        <v>0</v>
      </c>
      <c r="Q42" s="296" t="str">
        <f t="shared" si="27"/>
        <v/>
      </c>
      <c r="R42" s="287"/>
      <c r="S42" s="296">
        <f t="shared" si="28"/>
        <v>0</v>
      </c>
      <c r="T42" s="296">
        <f t="shared" si="29"/>
        <v>0</v>
      </c>
      <c r="U42" s="298"/>
      <c r="V42" s="299">
        <f t="shared" si="30"/>
        <v>0</v>
      </c>
      <c r="W42" s="300">
        <f t="shared" si="31"/>
        <v>0</v>
      </c>
      <c r="X42" s="267">
        <v>0</v>
      </c>
      <c r="Y42" s="301"/>
      <c r="AA42" s="303"/>
      <c r="AB42" s="303" t="str">
        <f t="shared" si="13"/>
        <v/>
      </c>
      <c r="AC42" s="304">
        <f t="shared" si="14"/>
        <v>0</v>
      </c>
      <c r="AD42" s="304" t="str">
        <f t="shared" si="15"/>
        <v/>
      </c>
    </row>
    <row r="43" spans="1:30" s="263" customFormat="1" ht="12.75" customHeight="1" collapsed="1">
      <c r="A43" s="291" t="str">
        <f t="shared" si="23"/>
        <v/>
      </c>
      <c r="B43" s="292"/>
      <c r="C43" s="320"/>
      <c r="D43" s="294"/>
      <c r="E43" s="286"/>
      <c r="F43" s="295"/>
      <c r="G43" s="295"/>
      <c r="H43" s="296">
        <f t="shared" si="24"/>
        <v>0</v>
      </c>
      <c r="I43" s="287"/>
      <c r="J43" s="296"/>
      <c r="K43" s="287"/>
      <c r="L43" s="296">
        <f t="shared" si="25"/>
        <v>0</v>
      </c>
      <c r="M43" s="287"/>
      <c r="N43" s="297"/>
      <c r="O43" s="288"/>
      <c r="P43" s="296">
        <f t="shared" si="26"/>
        <v>0</v>
      </c>
      <c r="Q43" s="296" t="str">
        <f t="shared" si="27"/>
        <v/>
      </c>
      <c r="R43" s="287"/>
      <c r="S43" s="296">
        <f t="shared" si="28"/>
        <v>0</v>
      </c>
      <c r="T43" s="296">
        <f t="shared" si="29"/>
        <v>0</v>
      </c>
      <c r="U43" s="298"/>
      <c r="V43" s="299">
        <f t="shared" si="30"/>
        <v>0</v>
      </c>
      <c r="W43" s="300">
        <f t="shared" si="31"/>
        <v>0</v>
      </c>
      <c r="X43" s="267">
        <v>0</v>
      </c>
      <c r="Y43" s="301"/>
      <c r="AA43" s="303"/>
      <c r="AB43" s="303" t="str">
        <f t="shared" si="13"/>
        <v/>
      </c>
      <c r="AC43" s="304">
        <f t="shared" si="14"/>
        <v>0</v>
      </c>
      <c r="AD43" s="304" t="str">
        <f t="shared" si="15"/>
        <v/>
      </c>
    </row>
    <row r="44" spans="1:30" s="263" customFormat="1" ht="5.25" customHeight="1">
      <c r="A44" s="291"/>
      <c r="B44" s="292"/>
      <c r="C44" s="309"/>
      <c r="D44" s="306"/>
      <c r="E44" s="286"/>
      <c r="F44" s="305"/>
      <c r="G44" s="296"/>
      <c r="H44" s="296"/>
      <c r="I44" s="287"/>
      <c r="J44" s="296"/>
      <c r="K44" s="287"/>
      <c r="L44" s="296"/>
      <c r="M44" s="287"/>
      <c r="N44" s="261"/>
      <c r="O44" s="288"/>
      <c r="P44" s="296"/>
      <c r="Q44" s="296"/>
      <c r="R44" s="287"/>
      <c r="S44" s="296"/>
      <c r="T44" s="296"/>
      <c r="U44" s="298"/>
      <c r="V44" s="299"/>
      <c r="W44" s="300"/>
      <c r="X44" s="267"/>
      <c r="Y44" s="301"/>
      <c r="AA44" s="307"/>
      <c r="AB44" s="307"/>
      <c r="AC44" s="308"/>
      <c r="AD44" s="308"/>
    </row>
    <row r="45" spans="1:30" s="263" customFormat="1" ht="10.5" customHeight="1">
      <c r="A45" s="291" t="str">
        <f t="shared" ref="A45:A73" si="32">+AD45</f>
        <v/>
      </c>
      <c r="B45" s="292"/>
      <c r="C45" s="309"/>
      <c r="D45" s="285"/>
      <c r="E45" s="286"/>
      <c r="F45" s="310">
        <f>SUM(F37:F44)</f>
        <v>10000000</v>
      </c>
      <c r="G45" s="310">
        <f>SUM(G37:G44)</f>
        <v>6250000</v>
      </c>
      <c r="H45" s="310">
        <f>SUM(H37:H44)</f>
        <v>3750000</v>
      </c>
      <c r="I45" s="287"/>
      <c r="J45" s="310">
        <f>SUM(J37:J44)</f>
        <v>0</v>
      </c>
      <c r="K45" s="287"/>
      <c r="L45" s="310">
        <f>SUM(L37:L44)</f>
        <v>10000000</v>
      </c>
      <c r="M45" s="310"/>
      <c r="N45" s="275"/>
      <c r="O45" s="288"/>
      <c r="P45" s="310">
        <f>SUM(P37:P44)</f>
        <v>937500</v>
      </c>
      <c r="Q45" s="310">
        <f>SUM(Q37:Q44)</f>
        <v>0</v>
      </c>
      <c r="R45" s="310"/>
      <c r="S45" s="310">
        <f>SUM(S37:S44)</f>
        <v>7187500</v>
      </c>
      <c r="T45" s="310">
        <f>SUM(T37:T44)</f>
        <v>2812500</v>
      </c>
      <c r="U45" s="298"/>
      <c r="V45" s="310">
        <f>SUM(V37:V44)</f>
        <v>0</v>
      </c>
      <c r="W45" s="310">
        <f>SUM(W37:W44)</f>
        <v>0</v>
      </c>
      <c r="X45" s="310">
        <f>SUM(X37:X44)</f>
        <v>0</v>
      </c>
      <c r="Y45" s="301"/>
      <c r="Z45" s="310">
        <f>SUM(Z37:Z44)</f>
        <v>0</v>
      </c>
      <c r="AA45" s="303"/>
      <c r="AB45" s="303" t="str">
        <f t="shared" ref="AB45:AB73" si="33">RIGHT(B45,6)</f>
        <v/>
      </c>
      <c r="AC45" s="304">
        <f t="shared" ref="AC45:AC73" si="34">+IF(AB45="",0,IF(LEFT(AB45,1)="0","10",LEFT(AB45,1)))</f>
        <v>0</v>
      </c>
      <c r="AD45" s="304" t="str">
        <f t="shared" ref="AD45:AD73" si="35">+IF(AC45=0,"",AC45*1)</f>
        <v/>
      </c>
    </row>
    <row r="46" spans="1:30" s="263" customFormat="1" ht="13.5" hidden="1" outlineLevel="1" collapsed="1">
      <c r="A46" s="291" t="str">
        <f t="shared" si="32"/>
        <v/>
      </c>
      <c r="B46" s="292"/>
      <c r="C46" s="75" t="s">
        <v>81</v>
      </c>
      <c r="D46" s="285"/>
      <c r="E46" s="286"/>
      <c r="F46" s="296"/>
      <c r="G46" s="296"/>
      <c r="H46" s="296"/>
      <c r="I46" s="287"/>
      <c r="J46" s="296"/>
      <c r="K46" s="287"/>
      <c r="L46" s="296"/>
      <c r="M46" s="287"/>
      <c r="N46" s="261"/>
      <c r="O46" s="288"/>
      <c r="P46" s="296"/>
      <c r="Q46" s="296"/>
      <c r="R46" s="287"/>
      <c r="S46" s="296"/>
      <c r="T46" s="296"/>
      <c r="U46" s="298"/>
      <c r="V46" s="299"/>
      <c r="W46" s="267"/>
      <c r="X46" s="267"/>
      <c r="Y46" s="316"/>
      <c r="AA46" s="303"/>
      <c r="AB46" s="303" t="str">
        <f t="shared" si="33"/>
        <v/>
      </c>
      <c r="AC46" s="304">
        <f t="shared" si="34"/>
        <v>0</v>
      </c>
      <c r="AD46" s="304" t="str">
        <f t="shared" si="35"/>
        <v/>
      </c>
    </row>
    <row r="47" spans="1:30" s="263" customFormat="1" ht="12.75" hidden="1" outlineLevel="1">
      <c r="A47" s="291" t="str">
        <f t="shared" si="32"/>
        <v/>
      </c>
      <c r="B47" s="292"/>
      <c r="C47" s="309"/>
      <c r="D47" s="294"/>
      <c r="E47" s="286"/>
      <c r="F47" s="295"/>
      <c r="G47" s="295"/>
      <c r="H47" s="296">
        <f t="shared" ref="H47:H53" si="36">+F47-G47</f>
        <v>0</v>
      </c>
      <c r="I47" s="287"/>
      <c r="J47" s="296"/>
      <c r="K47" s="287"/>
      <c r="L47" s="296">
        <f t="shared" ref="L47:L53" si="37">IF(OR(AND(F47&gt;0,J47&gt;0),AND(F47&lt;0,J47&gt;0)),"VILLA",ROUND(IF((OR(J47=0,J47="")),F47*STU,IF(J47&lt;0,F47*STU,J47)),0))</f>
        <v>0</v>
      </c>
      <c r="M47" s="287"/>
      <c r="N47" s="297"/>
      <c r="O47" s="288"/>
      <c r="P47" s="296">
        <f t="shared" ref="P47:P53" si="38">ROUND(INT(MAX(IF((G47+H47*N47*D$10/12)&gt;(0.9*L47),IF(J47&lt;0,0,0.9*F47-G47),IF(J47&lt;0,0,(H47+J47)*N47*D$10/12)),0)+0.5),0)</f>
        <v>0</v>
      </c>
      <c r="Q47" s="296" t="str">
        <f t="shared" ref="Q47:Q54" si="39">IF(J47&lt;0,H47-P47+J47,"")</f>
        <v/>
      </c>
      <c r="R47" s="287"/>
      <c r="S47" s="296">
        <f t="shared" ref="S47:S53" si="40">IF(J47&lt;0,0,G47+P47)</f>
        <v>0</v>
      </c>
      <c r="T47" s="296">
        <f t="shared" ref="T47:T53" si="41">IF(J47&lt;0,0,L47-S47)</f>
        <v>0</v>
      </c>
      <c r="U47" s="298"/>
      <c r="V47" s="299">
        <f t="shared" ref="V47:V53" si="42">ROUND((X47+W47),0)</f>
        <v>0</v>
      </c>
      <c r="W47" s="300">
        <f t="shared" ref="W47:W53" si="43">ROUND(IF(X47=0,0,IF(J47&lt;0,-(X47),IF((L47*10%&gt;T47-X47),-ROUND((L47*10%-T47+X47),0),0))),0)</f>
        <v>0</v>
      </c>
      <c r="X47" s="267">
        <v>0</v>
      </c>
      <c r="Y47" s="301"/>
      <c r="AA47" s="303"/>
      <c r="AB47" s="303" t="str">
        <f t="shared" si="33"/>
        <v/>
      </c>
      <c r="AC47" s="304">
        <f t="shared" si="34"/>
        <v>0</v>
      </c>
      <c r="AD47" s="304" t="str">
        <f t="shared" si="35"/>
        <v/>
      </c>
    </row>
    <row r="48" spans="1:30" s="263" customFormat="1" ht="12.75" hidden="1" outlineLevel="2">
      <c r="A48" s="291" t="str">
        <f t="shared" si="32"/>
        <v/>
      </c>
      <c r="B48" s="292"/>
      <c r="C48" s="309"/>
      <c r="D48" s="294"/>
      <c r="E48" s="286"/>
      <c r="F48" s="295"/>
      <c r="G48" s="295"/>
      <c r="H48" s="296">
        <f t="shared" si="36"/>
        <v>0</v>
      </c>
      <c r="I48" s="287"/>
      <c r="J48" s="296"/>
      <c r="K48" s="287"/>
      <c r="L48" s="296">
        <f t="shared" si="37"/>
        <v>0</v>
      </c>
      <c r="M48" s="287"/>
      <c r="N48" s="297"/>
      <c r="O48" s="288"/>
      <c r="P48" s="296">
        <f t="shared" si="38"/>
        <v>0</v>
      </c>
      <c r="Q48" s="296" t="str">
        <f t="shared" si="39"/>
        <v/>
      </c>
      <c r="R48" s="287"/>
      <c r="S48" s="296">
        <f t="shared" si="40"/>
        <v>0</v>
      </c>
      <c r="T48" s="296">
        <f t="shared" si="41"/>
        <v>0</v>
      </c>
      <c r="U48" s="298"/>
      <c r="V48" s="299">
        <f t="shared" si="42"/>
        <v>0</v>
      </c>
      <c r="W48" s="300">
        <f t="shared" si="43"/>
        <v>0</v>
      </c>
      <c r="X48" s="267">
        <v>0</v>
      </c>
      <c r="Y48" s="301"/>
      <c r="AA48" s="303"/>
      <c r="AB48" s="303" t="str">
        <f t="shared" si="33"/>
        <v/>
      </c>
      <c r="AC48" s="304">
        <f t="shared" si="34"/>
        <v>0</v>
      </c>
      <c r="AD48" s="304" t="str">
        <f t="shared" si="35"/>
        <v/>
      </c>
    </row>
    <row r="49" spans="1:30" s="263" customFormat="1" ht="12.75" hidden="1" outlineLevel="2">
      <c r="A49" s="291" t="str">
        <f t="shared" si="32"/>
        <v/>
      </c>
      <c r="B49" s="292"/>
      <c r="C49" s="320"/>
      <c r="D49" s="294"/>
      <c r="E49" s="286"/>
      <c r="F49" s="295"/>
      <c r="G49" s="295"/>
      <c r="H49" s="296">
        <f t="shared" si="36"/>
        <v>0</v>
      </c>
      <c r="I49" s="287"/>
      <c r="J49" s="296"/>
      <c r="K49" s="287"/>
      <c r="L49" s="296">
        <f t="shared" si="37"/>
        <v>0</v>
      </c>
      <c r="M49" s="287"/>
      <c r="N49" s="297"/>
      <c r="O49" s="288"/>
      <c r="P49" s="296">
        <f t="shared" si="38"/>
        <v>0</v>
      </c>
      <c r="Q49" s="296" t="str">
        <f t="shared" si="39"/>
        <v/>
      </c>
      <c r="R49" s="287"/>
      <c r="S49" s="296">
        <f t="shared" si="40"/>
        <v>0</v>
      </c>
      <c r="T49" s="296">
        <f t="shared" si="41"/>
        <v>0</v>
      </c>
      <c r="U49" s="298"/>
      <c r="V49" s="299">
        <f t="shared" si="42"/>
        <v>0</v>
      </c>
      <c r="W49" s="300">
        <f t="shared" si="43"/>
        <v>0</v>
      </c>
      <c r="X49" s="267">
        <v>0</v>
      </c>
      <c r="Y49" s="301"/>
      <c r="AA49" s="303"/>
      <c r="AB49" s="303" t="str">
        <f t="shared" si="33"/>
        <v/>
      </c>
      <c r="AC49" s="304">
        <f t="shared" si="34"/>
        <v>0</v>
      </c>
      <c r="AD49" s="304" t="str">
        <f t="shared" si="35"/>
        <v/>
      </c>
    </row>
    <row r="50" spans="1:30" s="263" customFormat="1" ht="12.75" hidden="1" outlineLevel="2">
      <c r="A50" s="291" t="str">
        <f t="shared" si="32"/>
        <v/>
      </c>
      <c r="B50" s="292"/>
      <c r="C50" s="320"/>
      <c r="D50" s="294"/>
      <c r="E50" s="286"/>
      <c r="F50" s="295"/>
      <c r="G50" s="295"/>
      <c r="H50" s="296">
        <f t="shared" si="36"/>
        <v>0</v>
      </c>
      <c r="I50" s="287"/>
      <c r="J50" s="296"/>
      <c r="K50" s="287"/>
      <c r="L50" s="296">
        <f t="shared" si="37"/>
        <v>0</v>
      </c>
      <c r="M50" s="287"/>
      <c r="N50" s="297"/>
      <c r="O50" s="288"/>
      <c r="P50" s="296">
        <f t="shared" si="38"/>
        <v>0</v>
      </c>
      <c r="Q50" s="296" t="str">
        <f t="shared" si="39"/>
        <v/>
      </c>
      <c r="R50" s="287"/>
      <c r="S50" s="296">
        <f t="shared" si="40"/>
        <v>0</v>
      </c>
      <c r="T50" s="296">
        <f t="shared" si="41"/>
        <v>0</v>
      </c>
      <c r="U50" s="298"/>
      <c r="V50" s="299">
        <f t="shared" si="42"/>
        <v>0</v>
      </c>
      <c r="W50" s="300">
        <f t="shared" si="43"/>
        <v>0</v>
      </c>
      <c r="X50" s="267">
        <v>0</v>
      </c>
      <c r="Y50" s="301"/>
      <c r="AA50" s="303"/>
      <c r="AB50" s="303" t="str">
        <f t="shared" si="33"/>
        <v/>
      </c>
      <c r="AC50" s="304">
        <f t="shared" si="34"/>
        <v>0</v>
      </c>
      <c r="AD50" s="304" t="str">
        <f t="shared" si="35"/>
        <v/>
      </c>
    </row>
    <row r="51" spans="1:30" s="263" customFormat="1" ht="12.75" hidden="1" outlineLevel="2">
      <c r="A51" s="291" t="str">
        <f t="shared" si="32"/>
        <v/>
      </c>
      <c r="B51" s="292"/>
      <c r="C51" s="320"/>
      <c r="D51" s="294"/>
      <c r="E51" s="286"/>
      <c r="F51" s="295"/>
      <c r="G51" s="295"/>
      <c r="H51" s="296">
        <f t="shared" si="36"/>
        <v>0</v>
      </c>
      <c r="I51" s="287"/>
      <c r="J51" s="296"/>
      <c r="K51" s="287"/>
      <c r="L51" s="296">
        <f t="shared" si="37"/>
        <v>0</v>
      </c>
      <c r="M51" s="287"/>
      <c r="N51" s="297"/>
      <c r="O51" s="288"/>
      <c r="P51" s="296">
        <f t="shared" si="38"/>
        <v>0</v>
      </c>
      <c r="Q51" s="296" t="str">
        <f t="shared" si="39"/>
        <v/>
      </c>
      <c r="R51" s="287"/>
      <c r="S51" s="296">
        <f t="shared" si="40"/>
        <v>0</v>
      </c>
      <c r="T51" s="296">
        <f t="shared" si="41"/>
        <v>0</v>
      </c>
      <c r="U51" s="298"/>
      <c r="V51" s="299">
        <f t="shared" si="42"/>
        <v>0</v>
      </c>
      <c r="W51" s="300">
        <f t="shared" si="43"/>
        <v>0</v>
      </c>
      <c r="X51" s="267">
        <v>0</v>
      </c>
      <c r="Y51" s="301"/>
      <c r="AA51" s="303"/>
      <c r="AB51" s="303" t="str">
        <f t="shared" si="33"/>
        <v/>
      </c>
      <c r="AC51" s="304">
        <f t="shared" si="34"/>
        <v>0</v>
      </c>
      <c r="AD51" s="304" t="str">
        <f t="shared" si="35"/>
        <v/>
      </c>
    </row>
    <row r="52" spans="1:30" s="263" customFormat="1" ht="12.75" hidden="1" outlineLevel="2">
      <c r="A52" s="291" t="str">
        <f t="shared" si="32"/>
        <v/>
      </c>
      <c r="B52" s="292"/>
      <c r="C52" s="320"/>
      <c r="D52" s="294"/>
      <c r="E52" s="286"/>
      <c r="F52" s="295"/>
      <c r="G52" s="295"/>
      <c r="H52" s="296">
        <f t="shared" si="36"/>
        <v>0</v>
      </c>
      <c r="I52" s="287"/>
      <c r="J52" s="296"/>
      <c r="K52" s="287"/>
      <c r="L52" s="296">
        <f t="shared" si="37"/>
        <v>0</v>
      </c>
      <c r="M52" s="287"/>
      <c r="N52" s="297"/>
      <c r="O52" s="288"/>
      <c r="P52" s="296">
        <f t="shared" si="38"/>
        <v>0</v>
      </c>
      <c r="Q52" s="296" t="str">
        <f t="shared" si="39"/>
        <v/>
      </c>
      <c r="R52" s="287"/>
      <c r="S52" s="296">
        <f t="shared" si="40"/>
        <v>0</v>
      </c>
      <c r="T52" s="296">
        <f t="shared" si="41"/>
        <v>0</v>
      </c>
      <c r="U52" s="298"/>
      <c r="V52" s="299">
        <f t="shared" si="42"/>
        <v>0</v>
      </c>
      <c r="W52" s="300">
        <f t="shared" si="43"/>
        <v>0</v>
      </c>
      <c r="X52" s="267">
        <v>0</v>
      </c>
      <c r="Y52" s="301"/>
      <c r="AA52" s="303"/>
      <c r="AB52" s="303" t="str">
        <f t="shared" si="33"/>
        <v/>
      </c>
      <c r="AC52" s="304">
        <f t="shared" si="34"/>
        <v>0</v>
      </c>
      <c r="AD52" s="304" t="str">
        <f t="shared" si="35"/>
        <v/>
      </c>
    </row>
    <row r="53" spans="1:30" s="263" customFormat="1" ht="12.75" hidden="1" outlineLevel="2">
      <c r="A53" s="291" t="str">
        <f t="shared" si="32"/>
        <v/>
      </c>
      <c r="B53" s="292"/>
      <c r="C53" s="320"/>
      <c r="D53" s="294"/>
      <c r="E53" s="286"/>
      <c r="F53" s="295"/>
      <c r="G53" s="295"/>
      <c r="H53" s="296">
        <f t="shared" si="36"/>
        <v>0</v>
      </c>
      <c r="I53" s="287"/>
      <c r="J53" s="296"/>
      <c r="K53" s="287"/>
      <c r="L53" s="296">
        <f t="shared" si="37"/>
        <v>0</v>
      </c>
      <c r="M53" s="287"/>
      <c r="N53" s="297"/>
      <c r="O53" s="288"/>
      <c r="P53" s="296">
        <f t="shared" si="38"/>
        <v>0</v>
      </c>
      <c r="Q53" s="296" t="str">
        <f t="shared" si="39"/>
        <v/>
      </c>
      <c r="R53" s="287"/>
      <c r="S53" s="296">
        <f t="shared" si="40"/>
        <v>0</v>
      </c>
      <c r="T53" s="296">
        <f t="shared" si="41"/>
        <v>0</v>
      </c>
      <c r="U53" s="298"/>
      <c r="V53" s="299">
        <f t="shared" si="42"/>
        <v>0</v>
      </c>
      <c r="W53" s="300">
        <f t="shared" si="43"/>
        <v>0</v>
      </c>
      <c r="X53" s="267">
        <v>0</v>
      </c>
      <c r="Y53" s="301"/>
      <c r="AA53" s="303"/>
      <c r="AB53" s="303" t="str">
        <f t="shared" si="33"/>
        <v/>
      </c>
      <c r="AC53" s="304">
        <f t="shared" si="34"/>
        <v>0</v>
      </c>
      <c r="AD53" s="304" t="str">
        <f t="shared" si="35"/>
        <v/>
      </c>
    </row>
    <row r="54" spans="1:30" s="263" customFormat="1" ht="5.25" hidden="1" customHeight="1" outlineLevel="1" collapsed="1">
      <c r="A54" s="291" t="str">
        <f t="shared" si="32"/>
        <v/>
      </c>
      <c r="B54" s="292"/>
      <c r="C54" s="309"/>
      <c r="D54" s="318"/>
      <c r="E54" s="286"/>
      <c r="F54" s="296"/>
      <c r="G54" s="296"/>
      <c r="H54" s="296"/>
      <c r="I54" s="287"/>
      <c r="J54" s="296"/>
      <c r="K54" s="287"/>
      <c r="L54" s="296"/>
      <c r="M54" s="287"/>
      <c r="N54" s="275"/>
      <c r="O54" s="288"/>
      <c r="P54" s="296"/>
      <c r="Q54" s="296" t="str">
        <f t="shared" si="39"/>
        <v/>
      </c>
      <c r="R54" s="287"/>
      <c r="S54" s="296"/>
      <c r="T54" s="296"/>
      <c r="U54" s="298"/>
      <c r="V54" s="299"/>
      <c r="W54" s="300"/>
      <c r="X54" s="267"/>
      <c r="Y54" s="301"/>
      <c r="AA54" s="303"/>
      <c r="AB54" s="303" t="str">
        <f t="shared" si="33"/>
        <v/>
      </c>
      <c r="AC54" s="304">
        <f t="shared" si="34"/>
        <v>0</v>
      </c>
      <c r="AD54" s="304" t="str">
        <f t="shared" si="35"/>
        <v/>
      </c>
    </row>
    <row r="55" spans="1:30" s="263" customFormat="1" ht="10.5" hidden="1" customHeight="1" outlineLevel="1">
      <c r="A55" s="291" t="str">
        <f t="shared" si="32"/>
        <v/>
      </c>
      <c r="B55" s="292"/>
      <c r="C55" s="309"/>
      <c r="D55" s="285"/>
      <c r="E55" s="286"/>
      <c r="F55" s="310">
        <f>SUM(F47:F54)</f>
        <v>0</v>
      </c>
      <c r="G55" s="310">
        <f>SUM(G47:G54)</f>
        <v>0</v>
      </c>
      <c r="H55" s="310">
        <f>SUM(H47:H54)</f>
        <v>0</v>
      </c>
      <c r="I55" s="287"/>
      <c r="J55" s="310">
        <f>SUM(J47:J54)</f>
        <v>0</v>
      </c>
      <c r="K55" s="287"/>
      <c r="L55" s="310">
        <f>SUM(L47:L54)</f>
        <v>0</v>
      </c>
      <c r="M55" s="287"/>
      <c r="N55" s="275"/>
      <c r="O55" s="288"/>
      <c r="P55" s="310">
        <f>SUM(P47:P54)</f>
        <v>0</v>
      </c>
      <c r="Q55" s="310">
        <f>SUM(Q47:Q54)</f>
        <v>0</v>
      </c>
      <c r="R55" s="310"/>
      <c r="S55" s="310">
        <f>SUM(S47:S54)</f>
        <v>0</v>
      </c>
      <c r="T55" s="310">
        <f>SUM(T47:T54)</f>
        <v>0</v>
      </c>
      <c r="U55" s="310"/>
      <c r="V55" s="310">
        <f>SUM(V47:V54)</f>
        <v>0</v>
      </c>
      <c r="W55" s="310">
        <f>SUM(W47:W54)</f>
        <v>0</v>
      </c>
      <c r="X55" s="310">
        <f>SUM(X47:X54)</f>
        <v>0</v>
      </c>
      <c r="Y55" s="301"/>
      <c r="Z55" s="310">
        <f>SUM(Z47:Z54)</f>
        <v>0</v>
      </c>
      <c r="AA55" s="303"/>
      <c r="AB55" s="303" t="str">
        <f t="shared" si="33"/>
        <v/>
      </c>
      <c r="AC55" s="304">
        <f t="shared" si="34"/>
        <v>0</v>
      </c>
      <c r="AD55" s="304" t="str">
        <f t="shared" si="35"/>
        <v/>
      </c>
    </row>
    <row r="56" spans="1:30" s="263" customFormat="1" ht="13.5" collapsed="1">
      <c r="A56" s="291" t="str">
        <f t="shared" si="32"/>
        <v/>
      </c>
      <c r="B56" s="292"/>
      <c r="C56" s="75" t="s">
        <v>82</v>
      </c>
      <c r="D56" s="285"/>
      <c r="E56" s="286"/>
      <c r="F56" s="296"/>
      <c r="G56" s="296"/>
      <c r="H56" s="296"/>
      <c r="I56" s="287"/>
      <c r="J56" s="296"/>
      <c r="K56" s="287"/>
      <c r="L56" s="296"/>
      <c r="M56" s="287"/>
      <c r="N56" s="261"/>
      <c r="O56" s="288"/>
      <c r="P56" s="296"/>
      <c r="Q56" s="296"/>
      <c r="R56" s="287"/>
      <c r="S56" s="296"/>
      <c r="T56" s="296"/>
      <c r="U56" s="298"/>
      <c r="V56" s="299"/>
      <c r="W56" s="267"/>
      <c r="X56" s="267"/>
      <c r="Y56" s="316"/>
      <c r="AA56" s="303"/>
      <c r="AB56" s="303" t="str">
        <f t="shared" si="33"/>
        <v/>
      </c>
      <c r="AC56" s="304">
        <f t="shared" si="34"/>
        <v>0</v>
      </c>
      <c r="AD56" s="304" t="str">
        <f t="shared" si="35"/>
        <v/>
      </c>
    </row>
    <row r="57" spans="1:30" s="263" customFormat="1" ht="12.75">
      <c r="A57" s="291" t="str">
        <f t="shared" si="32"/>
        <v/>
      </c>
      <c r="B57" s="292"/>
      <c r="C57" s="321" t="s">
        <v>93</v>
      </c>
      <c r="D57" s="294">
        <v>2005</v>
      </c>
      <c r="E57" s="286"/>
      <c r="F57" s="295">
        <v>11000000</v>
      </c>
      <c r="G57" s="295">
        <v>3960000</v>
      </c>
      <c r="H57" s="296">
        <f>+F57-G57</f>
        <v>7040000</v>
      </c>
      <c r="I57" s="287"/>
      <c r="J57" s="296">
        <v>-8000000</v>
      </c>
      <c r="K57" s="287"/>
      <c r="L57" s="296">
        <f>IF(OR(AND(F57&gt;0,J57&gt;0),AND(F57&lt;0,J57&gt;0)),"VILLA",ROUND(IF((OR(J57=0,J57="")),F57*STU,IF(J57&lt;0,F57*STU,J57)),0))</f>
        <v>11000000</v>
      </c>
      <c r="M57" s="287"/>
      <c r="N57" s="297">
        <v>0.2</v>
      </c>
      <c r="O57" s="288"/>
      <c r="P57" s="296">
        <f>ROUND(INT(MAX(IF((G57+H57*N57*D$10/12)&gt;(0.9*L57),IF(J57&lt;0,0,0.9*F57-G57),IF(J57&lt;0,0,(H57+J57)*N57*D$10/12)),0)+0.5),0)</f>
        <v>0</v>
      </c>
      <c r="Q57" s="296">
        <f t="shared" ref="Q57:Q62" si="44">IF(J57&lt;0,H57-P57+J57,"")</f>
        <v>-960000</v>
      </c>
      <c r="R57" s="287"/>
      <c r="S57" s="296">
        <f>IF(J57&lt;0,0,G57+P57)</f>
        <v>0</v>
      </c>
      <c r="T57" s="296">
        <f>IF(J57&lt;0,0,L57-S57)</f>
        <v>0</v>
      </c>
      <c r="U57" s="298"/>
      <c r="V57" s="299">
        <f>ROUND((X57+W57),0)</f>
        <v>0</v>
      </c>
      <c r="W57" s="300">
        <f>ROUND(IF(X57=0,0,IF(J57&lt;0,-(X57),IF((L57*10%&gt;T57-X57),-ROUND((L57*10%-T57+X57),0),0))),0)</f>
        <v>0</v>
      </c>
      <c r="X57" s="267">
        <v>0</v>
      </c>
      <c r="Y57" s="301"/>
      <c r="AA57" s="303"/>
      <c r="AB57" s="303" t="str">
        <f t="shared" si="33"/>
        <v/>
      </c>
      <c r="AC57" s="304">
        <f t="shared" si="34"/>
        <v>0</v>
      </c>
      <c r="AD57" s="304" t="str">
        <f t="shared" si="35"/>
        <v/>
      </c>
    </row>
    <row r="58" spans="1:30" s="263" customFormat="1" ht="12.75">
      <c r="A58" s="291" t="str">
        <f t="shared" si="32"/>
        <v/>
      </c>
      <c r="B58" s="292"/>
      <c r="C58" s="309" t="s">
        <v>99</v>
      </c>
      <c r="D58" s="318">
        <v>2004</v>
      </c>
      <c r="E58" s="286"/>
      <c r="F58" s="295">
        <v>1500000</v>
      </c>
      <c r="G58" s="295">
        <v>740000</v>
      </c>
      <c r="H58" s="296">
        <f>+F58-G58</f>
        <v>760000</v>
      </c>
      <c r="I58" s="287"/>
      <c r="J58" s="296"/>
      <c r="K58" s="287"/>
      <c r="L58" s="296">
        <f>IF(OR(AND(F58&gt;0,J58&gt;0),AND(F58&lt;0,J58&gt;0)),"VILLA",ROUND(IF((OR(J58=0,J58="")),F58*STU,IF(J58&lt;0,F58*STU,J58)),0))</f>
        <v>1500000</v>
      </c>
      <c r="M58" s="287"/>
      <c r="N58" s="297">
        <v>0.2</v>
      </c>
      <c r="O58" s="288"/>
      <c r="P58" s="296">
        <f>ROUND(INT(MAX(IF((G58+H58*N58*D$10/12)&gt;(0.9*L58),IF(J58&lt;0,0,0.9*F58-G58),IF(J58&lt;0,0,(H58+J58)*N58*D$10/12)),0)+0.5),0)</f>
        <v>152000</v>
      </c>
      <c r="Q58" s="296" t="str">
        <f t="shared" si="44"/>
        <v/>
      </c>
      <c r="R58" s="287"/>
      <c r="S58" s="296">
        <f>IF(J58&lt;0,0,G58+P58)</f>
        <v>892000</v>
      </c>
      <c r="T58" s="296">
        <f>IF(J58&lt;0,0,L58-S58)</f>
        <v>608000</v>
      </c>
      <c r="U58" s="298"/>
      <c r="V58" s="299">
        <f>ROUND((X58+W58),0)</f>
        <v>0</v>
      </c>
      <c r="W58" s="300">
        <f>ROUND(IF(X58=0,0,IF(J58&lt;0,-(X58),IF((L58*10%&gt;T58-X58),-ROUND((L58*10%-T58+X58),0),0))),0)</f>
        <v>0</v>
      </c>
      <c r="X58" s="267">
        <v>0</v>
      </c>
      <c r="Y58" s="301"/>
      <c r="AA58" s="303"/>
      <c r="AB58" s="303" t="str">
        <f t="shared" si="33"/>
        <v/>
      </c>
      <c r="AC58" s="304">
        <f t="shared" si="34"/>
        <v>0</v>
      </c>
      <c r="AD58" s="304" t="str">
        <f t="shared" si="35"/>
        <v/>
      </c>
    </row>
    <row r="59" spans="1:30" s="263" customFormat="1" ht="12.75" outlineLevel="1">
      <c r="A59" s="291" t="str">
        <f t="shared" si="32"/>
        <v/>
      </c>
      <c r="B59" s="292"/>
      <c r="C59" s="309" t="s">
        <v>105</v>
      </c>
      <c r="D59" s="318">
        <v>2007</v>
      </c>
      <c r="E59" s="286"/>
      <c r="F59" s="295"/>
      <c r="G59" s="295"/>
      <c r="H59" s="296">
        <f>+F59-G59</f>
        <v>0</v>
      </c>
      <c r="I59" s="287"/>
      <c r="J59" s="296">
        <v>16000000</v>
      </c>
      <c r="K59" s="287"/>
      <c r="L59" s="296">
        <f>IF(OR(AND(F59&gt;0,J59&gt;0),AND(F59&lt;0,J59&gt;0)),"VILLA",ROUND(IF((OR(J59=0,J59="")),F59*STU,IF(J59&lt;0,F59*STU,J59)),0))</f>
        <v>16000000</v>
      </c>
      <c r="M59" s="287"/>
      <c r="N59" s="297">
        <v>0.2</v>
      </c>
      <c r="O59" s="288"/>
      <c r="P59" s="296">
        <f>ROUND(INT(MAX(IF((G59+H59*N59*D$10/12)&gt;(0.9*L59),IF(J59&lt;0,0,0.9*F59-G59),IF(J59&lt;0,0,(H59+J59)*N59*D$10/12)),0)+0.5),0)</f>
        <v>3200000</v>
      </c>
      <c r="Q59" s="296" t="str">
        <f t="shared" si="44"/>
        <v/>
      </c>
      <c r="R59" s="287"/>
      <c r="S59" s="296">
        <f>IF(J59&lt;0,0,G59+P59)</f>
        <v>3200000</v>
      </c>
      <c r="T59" s="296">
        <f>IF(J59&lt;0,0,L59-S59)</f>
        <v>12800000</v>
      </c>
      <c r="U59" s="298"/>
      <c r="V59" s="299">
        <f>ROUND((X59+W59),0)</f>
        <v>0</v>
      </c>
      <c r="W59" s="300">
        <f>ROUND(IF(X59=0,0,IF(J59&lt;0,-(X59),IF((L59*10%&gt;T59-X59),-ROUND((L59*10%-T59+X59),0),0))),0)</f>
        <v>0</v>
      </c>
      <c r="X59" s="267">
        <v>0</v>
      </c>
      <c r="Y59" s="301"/>
      <c r="AA59" s="303"/>
      <c r="AB59" s="303" t="str">
        <f t="shared" si="33"/>
        <v/>
      </c>
      <c r="AC59" s="304">
        <f t="shared" si="34"/>
        <v>0</v>
      </c>
      <c r="AD59" s="304" t="str">
        <f t="shared" si="35"/>
        <v/>
      </c>
    </row>
    <row r="60" spans="1:30" s="263" customFormat="1" ht="12.75" outlineLevel="1">
      <c r="A60" s="291" t="str">
        <f t="shared" si="32"/>
        <v/>
      </c>
      <c r="B60" s="292"/>
      <c r="C60" s="309"/>
      <c r="D60" s="318"/>
      <c r="E60" s="286"/>
      <c r="F60" s="295"/>
      <c r="G60" s="295"/>
      <c r="H60" s="296">
        <f>+F60-G60</f>
        <v>0</v>
      </c>
      <c r="I60" s="287"/>
      <c r="J60" s="296"/>
      <c r="K60" s="287"/>
      <c r="L60" s="296">
        <f>IF(OR(AND(F60&gt;0,J60&gt;0),AND(F60&lt;0,J60&gt;0)),"VILLA",ROUND(IF((OR(J60=0,J60="")),F60*STU,IF(J60&lt;0,F60*STU,J60)),0))</f>
        <v>0</v>
      </c>
      <c r="M60" s="287"/>
      <c r="N60" s="297"/>
      <c r="O60" s="288"/>
      <c r="P60" s="296">
        <f>ROUND(INT(MAX(IF((G60+H60*N60*D$10/12)&gt;(0.9*L60),IF(J60&lt;0,0,0.9*F60-G60),IF(J60&lt;0,0,(H60+J60)*N60*D$10/12)),0)+0.5),0)</f>
        <v>0</v>
      </c>
      <c r="Q60" s="296" t="str">
        <f t="shared" si="44"/>
        <v/>
      </c>
      <c r="R60" s="287"/>
      <c r="S60" s="296">
        <f>IF(J60&lt;0,0,G60+P60)</f>
        <v>0</v>
      </c>
      <c r="T60" s="296">
        <f>IF(J60&lt;0,0,L60-S60)</f>
        <v>0</v>
      </c>
      <c r="U60" s="298"/>
      <c r="V60" s="299">
        <f>ROUND((X60+W60),0)</f>
        <v>0</v>
      </c>
      <c r="W60" s="300">
        <f>ROUND(IF(X60=0,0,IF(J60&lt;0,-(X60),IF((L60*10%&gt;T60-X60),-ROUND((L60*10%-T60+X60),0),0))),0)</f>
        <v>0</v>
      </c>
      <c r="X60" s="267">
        <v>0</v>
      </c>
      <c r="Y60" s="301"/>
      <c r="AA60" s="303"/>
      <c r="AB60" s="303" t="str">
        <f t="shared" si="33"/>
        <v/>
      </c>
      <c r="AC60" s="304">
        <f t="shared" si="34"/>
        <v>0</v>
      </c>
      <c r="AD60" s="304" t="str">
        <f t="shared" si="35"/>
        <v/>
      </c>
    </row>
    <row r="61" spans="1:30" s="263" customFormat="1" ht="12.75" outlineLevel="1">
      <c r="A61" s="291" t="str">
        <f t="shared" si="32"/>
        <v/>
      </c>
      <c r="B61" s="292"/>
      <c r="C61" s="309"/>
      <c r="D61" s="318"/>
      <c r="E61" s="286"/>
      <c r="F61" s="295"/>
      <c r="G61" s="295"/>
      <c r="H61" s="296">
        <f>+F61-G61</f>
        <v>0</v>
      </c>
      <c r="I61" s="287"/>
      <c r="J61" s="296"/>
      <c r="K61" s="287"/>
      <c r="L61" s="296">
        <f>IF(OR(AND(F61&gt;0,J61&gt;0),AND(F61&lt;0,J61&gt;0)),"VILLA",ROUND(IF((OR(J61=0,J61="")),F61*STU,IF(J61&lt;0,F61*STU,J61)),0))</f>
        <v>0</v>
      </c>
      <c r="M61" s="287"/>
      <c r="N61" s="297"/>
      <c r="O61" s="288"/>
      <c r="P61" s="296">
        <f>ROUND(INT(MAX(IF((G61+H61*N61*D$10/12)&gt;(0.9*L61),IF(J61&lt;0,0,0.9*F61-G61),IF(J61&lt;0,0,(H61+J61)*N61*D$10/12)),0)+0.5),0)</f>
        <v>0</v>
      </c>
      <c r="Q61" s="296" t="str">
        <f t="shared" si="44"/>
        <v/>
      </c>
      <c r="R61" s="287"/>
      <c r="S61" s="296">
        <f>IF(J61&lt;0,0,G61+P61)</f>
        <v>0</v>
      </c>
      <c r="T61" s="296">
        <f>IF(J61&lt;0,0,L61-S61)</f>
        <v>0</v>
      </c>
      <c r="U61" s="298"/>
      <c r="V61" s="299">
        <f>ROUND((X61+W61),0)</f>
        <v>0</v>
      </c>
      <c r="W61" s="300">
        <f>ROUND(IF(X61=0,0,IF(J61&lt;0,-(X61),IF((L61*10%&gt;T61-X61),-ROUND((L61*10%-T61+X61),0),0))),0)</f>
        <v>0</v>
      </c>
      <c r="X61" s="267">
        <v>0</v>
      </c>
      <c r="Y61" s="301"/>
      <c r="AA61" s="303"/>
      <c r="AB61" s="303" t="str">
        <f t="shared" si="33"/>
        <v/>
      </c>
      <c r="AC61" s="304">
        <f t="shared" si="34"/>
        <v>0</v>
      </c>
      <c r="AD61" s="304" t="str">
        <f t="shared" si="35"/>
        <v/>
      </c>
    </row>
    <row r="62" spans="1:30" s="263" customFormat="1" ht="6.75" customHeight="1">
      <c r="A62" s="291" t="str">
        <f t="shared" si="32"/>
        <v/>
      </c>
      <c r="B62" s="292"/>
      <c r="C62" s="309"/>
      <c r="D62" s="318"/>
      <c r="E62" s="286"/>
      <c r="F62" s="296"/>
      <c r="G62" s="296"/>
      <c r="H62" s="296"/>
      <c r="I62" s="287"/>
      <c r="J62" s="296"/>
      <c r="K62" s="287"/>
      <c r="L62" s="296"/>
      <c r="M62" s="287"/>
      <c r="N62" s="322"/>
      <c r="O62" s="288"/>
      <c r="P62" s="296"/>
      <c r="Q62" s="296" t="str">
        <f t="shared" si="44"/>
        <v/>
      </c>
      <c r="R62" s="287"/>
      <c r="S62" s="296"/>
      <c r="T62" s="296"/>
      <c r="U62" s="298"/>
      <c r="V62" s="299"/>
      <c r="W62" s="300"/>
      <c r="X62" s="267"/>
      <c r="Y62" s="301"/>
      <c r="AA62" s="303"/>
      <c r="AB62" s="303" t="str">
        <f t="shared" si="33"/>
        <v/>
      </c>
      <c r="AC62" s="304">
        <f t="shared" si="34"/>
        <v>0</v>
      </c>
      <c r="AD62" s="304" t="str">
        <f t="shared" si="35"/>
        <v/>
      </c>
    </row>
    <row r="63" spans="1:30" s="263" customFormat="1" ht="10.5" customHeight="1">
      <c r="A63" s="291" t="str">
        <f t="shared" si="32"/>
        <v/>
      </c>
      <c r="B63" s="292"/>
      <c r="C63" s="309"/>
      <c r="D63" s="285"/>
      <c r="E63" s="286"/>
      <c r="F63" s="310">
        <f>SUM(F57:F62)</f>
        <v>12500000</v>
      </c>
      <c r="G63" s="310">
        <f>SUM(G57:G62)</f>
        <v>4700000</v>
      </c>
      <c r="H63" s="310">
        <f>SUM(H57:H62)</f>
        <v>7800000</v>
      </c>
      <c r="I63" s="287"/>
      <c r="J63" s="310">
        <f>SUM(J57:J62)</f>
        <v>8000000</v>
      </c>
      <c r="K63" s="287"/>
      <c r="L63" s="310">
        <f>SUM(L57:L62)</f>
        <v>28500000</v>
      </c>
      <c r="M63" s="287"/>
      <c r="N63" s="275"/>
      <c r="O63" s="288"/>
      <c r="P63" s="310">
        <f>SUM(P57:P62)</f>
        <v>3352000</v>
      </c>
      <c r="Q63" s="310">
        <f>SUM(Q57:Q62)</f>
        <v>-960000</v>
      </c>
      <c r="R63" s="310"/>
      <c r="S63" s="310">
        <f>SUM(S57:S62)</f>
        <v>4092000</v>
      </c>
      <c r="T63" s="310">
        <f>SUM(T57:T62)</f>
        <v>13408000</v>
      </c>
      <c r="U63" s="310"/>
      <c r="V63" s="310">
        <f>SUM(V57:V62)</f>
        <v>0</v>
      </c>
      <c r="W63" s="310">
        <f>SUM(W57:W62)</f>
        <v>0</v>
      </c>
      <c r="X63" s="310">
        <f>SUM(X57:X62)</f>
        <v>0</v>
      </c>
      <c r="Y63" s="301"/>
      <c r="Z63" s="310">
        <f>SUM(Z57:Z62)</f>
        <v>0</v>
      </c>
      <c r="AA63" s="303"/>
      <c r="AB63" s="303" t="str">
        <f t="shared" si="33"/>
        <v/>
      </c>
      <c r="AC63" s="304">
        <f t="shared" si="34"/>
        <v>0</v>
      </c>
      <c r="AD63" s="304" t="str">
        <f t="shared" si="35"/>
        <v/>
      </c>
    </row>
    <row r="64" spans="1:30" s="263" customFormat="1" ht="13.5" hidden="1" outlineLevel="1">
      <c r="A64" s="291" t="str">
        <f t="shared" si="32"/>
        <v/>
      </c>
      <c r="B64" s="292"/>
      <c r="C64" s="75" t="s">
        <v>5</v>
      </c>
      <c r="D64" s="285"/>
      <c r="E64" s="286"/>
      <c r="F64" s="296"/>
      <c r="G64" s="296"/>
      <c r="H64" s="296"/>
      <c r="I64" s="287"/>
      <c r="J64" s="296"/>
      <c r="K64" s="287"/>
      <c r="L64" s="296"/>
      <c r="M64" s="287"/>
      <c r="N64" s="261"/>
      <c r="O64" s="288"/>
      <c r="P64" s="296"/>
      <c r="Q64" s="296"/>
      <c r="R64" s="287"/>
      <c r="S64" s="296"/>
      <c r="T64" s="296"/>
      <c r="U64" s="298"/>
      <c r="V64" s="299"/>
      <c r="W64" s="267"/>
      <c r="X64" s="267"/>
      <c r="Y64" s="316"/>
      <c r="AA64" s="303"/>
      <c r="AB64" s="303" t="str">
        <f t="shared" si="33"/>
        <v/>
      </c>
      <c r="AC64" s="304">
        <f t="shared" si="34"/>
        <v>0</v>
      </c>
      <c r="AD64" s="304" t="str">
        <f t="shared" si="35"/>
        <v/>
      </c>
    </row>
    <row r="65" spans="1:50" s="263" customFormat="1" ht="12.75" hidden="1" outlineLevel="1">
      <c r="A65" s="291" t="str">
        <f t="shared" si="32"/>
        <v/>
      </c>
      <c r="B65" s="292"/>
      <c r="C65" s="293"/>
      <c r="D65" s="294"/>
      <c r="E65" s="286"/>
      <c r="F65" s="295"/>
      <c r="G65" s="295"/>
      <c r="H65" s="296">
        <f>+F65-G65</f>
        <v>0</v>
      </c>
      <c r="I65" s="287"/>
      <c r="J65" s="296"/>
      <c r="K65" s="287"/>
      <c r="L65" s="296">
        <f>IF(OR(AND(F65&gt;0,J65&gt;0),AND(F65&lt;0,J65&gt;0)),"VILLA",ROUND(IF((OR(J65=0,J65="")),F65*STU,IF(J65&lt;0,F65*STU,J65)),0))</f>
        <v>0</v>
      </c>
      <c r="M65" s="287"/>
      <c r="N65" s="297"/>
      <c r="O65" s="288"/>
      <c r="P65" s="296">
        <f>ROUND(INT(MAX(IF((G65+H65*N65*D$10/12)&gt;(0.9*L65),IF(J65&lt;0,0,0.9*F65-G65),IF(J65&lt;0,0,(H65+J65)*N65*D$10/12)),0)+0.5),0)</f>
        <v>0</v>
      </c>
      <c r="Q65" s="296" t="str">
        <f>IF(J65&lt;0,H65-P65+J65,"")</f>
        <v/>
      </c>
      <c r="R65" s="287"/>
      <c r="S65" s="296">
        <f>IF(J65&lt;0,0,G65+P65)</f>
        <v>0</v>
      </c>
      <c r="T65" s="296">
        <f>IF(J65&lt;0,0,L65-S65)</f>
        <v>0</v>
      </c>
      <c r="U65" s="298"/>
      <c r="V65" s="299">
        <f>+X65+W65</f>
        <v>0</v>
      </c>
      <c r="W65" s="300">
        <f>ROUND(IF(X65=0,0,IF(J65&lt;0,-(X65),IF((L65*10%&gt;T65-X65),-ROUND((L65*10%-T65+X65),0),0))),0)</f>
        <v>0</v>
      </c>
      <c r="X65" s="267">
        <v>0</v>
      </c>
      <c r="Y65" s="301"/>
      <c r="AA65" s="303"/>
      <c r="AB65" s="303" t="str">
        <f t="shared" si="33"/>
        <v/>
      </c>
      <c r="AC65" s="304">
        <f t="shared" si="34"/>
        <v>0</v>
      </c>
      <c r="AD65" s="304" t="str">
        <f t="shared" si="35"/>
        <v/>
      </c>
    </row>
    <row r="66" spans="1:50" s="263" customFormat="1" ht="12.75" hidden="1" outlineLevel="1">
      <c r="A66" s="291" t="str">
        <f t="shared" si="32"/>
        <v/>
      </c>
      <c r="B66" s="292"/>
      <c r="C66" s="293"/>
      <c r="D66" s="294"/>
      <c r="E66" s="286"/>
      <c r="F66" s="295"/>
      <c r="G66" s="295"/>
      <c r="H66" s="296">
        <f>+F66-G66</f>
        <v>0</v>
      </c>
      <c r="I66" s="287"/>
      <c r="J66" s="296"/>
      <c r="K66" s="287"/>
      <c r="L66" s="296">
        <f>IF(OR(AND(F66&gt;0,J66&gt;0),AND(F66&lt;0,J66&gt;0)),"VILLA",ROUND(IF((OR(J66=0,J66="")),F66*STU,IF(J66&lt;0,F66*STU,J66)),0))</f>
        <v>0</v>
      </c>
      <c r="M66" s="287"/>
      <c r="N66" s="297"/>
      <c r="O66" s="288"/>
      <c r="P66" s="296">
        <f>ROUND(INT(MAX(IF((G66+H66*N66*D$10/12)&gt;(0.9*L66),IF(J66&lt;0,0,0.9*F66-G66),IF(J66&lt;0,0,(H66+J66)*N66*D$10/12)),0)+0.5),0)</f>
        <v>0</v>
      </c>
      <c r="Q66" s="296" t="str">
        <f>IF(J66&lt;0,H66-P66+J66,"")</f>
        <v/>
      </c>
      <c r="R66" s="287"/>
      <c r="S66" s="296">
        <f>IF(J66&lt;0,0,G66+P66)</f>
        <v>0</v>
      </c>
      <c r="T66" s="296">
        <f>IF(J66&lt;0,0,L66-S66)</f>
        <v>0</v>
      </c>
      <c r="U66" s="298"/>
      <c r="V66" s="299">
        <f>+X66+W66</f>
        <v>0</v>
      </c>
      <c r="W66" s="300">
        <f>ROUND(IF(X66=0,0,IF(J66&lt;0,-(X66),IF((L66*10%&gt;T66-X66),-ROUND((L66*10%-T66+X66),0),0))),0)</f>
        <v>0</v>
      </c>
      <c r="X66" s="267">
        <v>0</v>
      </c>
      <c r="Y66" s="301"/>
      <c r="AA66" s="303"/>
      <c r="AB66" s="303" t="str">
        <f t="shared" si="33"/>
        <v/>
      </c>
      <c r="AC66" s="304">
        <f t="shared" si="34"/>
        <v>0</v>
      </c>
      <c r="AD66" s="304" t="str">
        <f t="shared" si="35"/>
        <v/>
      </c>
    </row>
    <row r="67" spans="1:50" s="263" customFormat="1" ht="12.75" hidden="1" outlineLevel="1">
      <c r="A67" s="291" t="str">
        <f t="shared" si="32"/>
        <v/>
      </c>
      <c r="B67" s="292"/>
      <c r="C67" s="293"/>
      <c r="D67" s="294"/>
      <c r="E67" s="286"/>
      <c r="F67" s="295"/>
      <c r="G67" s="295"/>
      <c r="H67" s="296">
        <f>+F67-G67</f>
        <v>0</v>
      </c>
      <c r="I67" s="287"/>
      <c r="J67" s="296"/>
      <c r="K67" s="287"/>
      <c r="L67" s="296">
        <f>IF(OR(AND(F67&gt;0,J67&gt;0),AND(F67&lt;0,J67&gt;0)),"VILLA",ROUND(IF((OR(J67=0,J67="")),F67*STU,IF(J67&lt;0,F67*STU,J67)),0))</f>
        <v>0</v>
      </c>
      <c r="M67" s="287"/>
      <c r="N67" s="297"/>
      <c r="O67" s="288"/>
      <c r="P67" s="296">
        <f>ROUND(INT(MAX(IF((G67+H67*N67*D$10/12)&gt;(0.9*L67),IF(J67&lt;0,0,0.9*F67-G67),IF(J67&lt;0,0,(H67+J67)*N67*D$10/12)),0)+0.5),0)</f>
        <v>0</v>
      </c>
      <c r="Q67" s="296" t="str">
        <f>IF(J67&lt;0,H67-P67+J67,"")</f>
        <v/>
      </c>
      <c r="R67" s="287"/>
      <c r="S67" s="296">
        <f>IF(J67&lt;0,0,G67+P67)</f>
        <v>0</v>
      </c>
      <c r="T67" s="296">
        <f>IF(J67&lt;0,0,L67-S67)</f>
        <v>0</v>
      </c>
      <c r="U67" s="298"/>
      <c r="V67" s="299">
        <f>+X67+W67</f>
        <v>0</v>
      </c>
      <c r="W67" s="300">
        <f>ROUND(IF(X67=0,0,IF(J67&lt;0,-(X67),IF((L67*10%&gt;T67-X67),-ROUND((L67*10%-T67+X67),0),0))),0)</f>
        <v>0</v>
      </c>
      <c r="X67" s="267">
        <v>0</v>
      </c>
      <c r="Y67" s="301"/>
      <c r="AA67" s="303"/>
      <c r="AB67" s="303" t="str">
        <f t="shared" si="33"/>
        <v/>
      </c>
      <c r="AC67" s="304">
        <f t="shared" si="34"/>
        <v>0</v>
      </c>
      <c r="AD67" s="304" t="str">
        <f t="shared" si="35"/>
        <v/>
      </c>
    </row>
    <row r="68" spans="1:50" s="263" customFormat="1" ht="12.75" hidden="1" outlineLevel="1">
      <c r="A68" s="291" t="str">
        <f t="shared" si="32"/>
        <v/>
      </c>
      <c r="B68" s="292"/>
      <c r="C68" s="293"/>
      <c r="D68" s="294"/>
      <c r="E68" s="286"/>
      <c r="F68" s="295"/>
      <c r="G68" s="295"/>
      <c r="H68" s="296">
        <f>+F68-G68</f>
        <v>0</v>
      </c>
      <c r="I68" s="287"/>
      <c r="J68" s="296"/>
      <c r="K68" s="287"/>
      <c r="L68" s="296">
        <f>IF(OR(AND(F68&gt;0,J68&gt;0),AND(F68&lt;0,J68&gt;0)),"VILLA",ROUND(IF((OR(J68=0,J68="")),F68*STU,IF(J68&lt;0,F68*STU,J68)),0))</f>
        <v>0</v>
      </c>
      <c r="M68" s="287"/>
      <c r="N68" s="297"/>
      <c r="O68" s="288"/>
      <c r="P68" s="296">
        <f>ROUND(INT(MAX(IF((G68+H68*N68*D$10/12)&gt;(0.9*L68),IF(J68&lt;0,0,0.9*F68-G68),IF(J68&lt;0,0,(H68+J68)*N68*D$10/12)),0)+0.5),0)</f>
        <v>0</v>
      </c>
      <c r="Q68" s="296" t="str">
        <f>IF(J68&lt;0,H68-P68+J68,"")</f>
        <v/>
      </c>
      <c r="R68" s="287"/>
      <c r="S68" s="296">
        <f>IF(J68&lt;0,0,G68+P68)</f>
        <v>0</v>
      </c>
      <c r="T68" s="296">
        <f>IF(J68&lt;0,0,L68-S68)</f>
        <v>0</v>
      </c>
      <c r="U68" s="298"/>
      <c r="V68" s="299">
        <f>+X68+W68</f>
        <v>0</v>
      </c>
      <c r="W68" s="300">
        <f>ROUND(IF(X68=0,0,IF(J68&lt;0,-(X68),IF((L68*10%&gt;T68-X68),-ROUND((L68*10%-T68+X68),0),0))),0)</f>
        <v>0</v>
      </c>
      <c r="X68" s="267">
        <v>0</v>
      </c>
      <c r="Y68" s="301"/>
      <c r="AA68" s="303"/>
      <c r="AB68" s="303" t="str">
        <f t="shared" si="33"/>
        <v/>
      </c>
      <c r="AC68" s="304">
        <f t="shared" si="34"/>
        <v>0</v>
      </c>
      <c r="AD68" s="304" t="str">
        <f t="shared" si="35"/>
        <v/>
      </c>
    </row>
    <row r="69" spans="1:50" s="263" customFormat="1" ht="12.75" hidden="1" outlineLevel="1">
      <c r="A69" s="291" t="str">
        <f t="shared" si="32"/>
        <v/>
      </c>
      <c r="B69" s="292"/>
      <c r="C69" s="293"/>
      <c r="D69" s="294"/>
      <c r="E69" s="286"/>
      <c r="F69" s="295"/>
      <c r="G69" s="295"/>
      <c r="H69" s="296">
        <f>+F69-G69</f>
        <v>0</v>
      </c>
      <c r="I69" s="287"/>
      <c r="J69" s="296"/>
      <c r="K69" s="287"/>
      <c r="L69" s="296">
        <f>IF(OR(AND(F69&gt;0,J69&gt;0),AND(F69&lt;0,J69&gt;0)),"VILLA",ROUND(IF((OR(J69=0,J69="")),F69*STU,IF(J69&lt;0,F69*STU,J69)),0))</f>
        <v>0</v>
      </c>
      <c r="M69" s="287"/>
      <c r="N69" s="297"/>
      <c r="O69" s="288"/>
      <c r="P69" s="296">
        <f>ROUND(INT(MAX(IF((G69+H69*N69*D$10/12)&gt;(0.9*L69),IF(J69&lt;0,0,0.9*F69-G69),IF(J69&lt;0,0,(H69+J69)*N69*D$10/12)),0)+0.5),0)</f>
        <v>0</v>
      </c>
      <c r="Q69" s="296" t="str">
        <f>IF(J69&lt;0,H69-P69+J69,"")</f>
        <v/>
      </c>
      <c r="R69" s="287"/>
      <c r="S69" s="296">
        <f>IF(J69&lt;0,0,G69+P69)</f>
        <v>0</v>
      </c>
      <c r="T69" s="296">
        <f>IF(J69&lt;0,0,L69-S69)</f>
        <v>0</v>
      </c>
      <c r="U69" s="298"/>
      <c r="V69" s="299">
        <f>+X69+W69</f>
        <v>0</v>
      </c>
      <c r="W69" s="300">
        <f>ROUND(IF(X69=0,0,IF(J69&lt;0,-(X69),IF((L69*10%&gt;T69-X69),-ROUND((L69*10%-T69+X69),0),0))),0)</f>
        <v>0</v>
      </c>
      <c r="X69" s="267">
        <v>0</v>
      </c>
      <c r="Y69" s="301"/>
      <c r="AA69" s="303"/>
      <c r="AB69" s="303" t="str">
        <f t="shared" si="33"/>
        <v/>
      </c>
      <c r="AC69" s="304">
        <f t="shared" si="34"/>
        <v>0</v>
      </c>
      <c r="AD69" s="304" t="str">
        <f t="shared" si="35"/>
        <v/>
      </c>
    </row>
    <row r="70" spans="1:50" s="263" customFormat="1" ht="5.25" hidden="1" customHeight="1" outlineLevel="1">
      <c r="A70" s="291" t="str">
        <f t="shared" si="32"/>
        <v/>
      </c>
      <c r="B70" s="292"/>
      <c r="C70" s="309"/>
      <c r="D70" s="318"/>
      <c r="E70" s="286"/>
      <c r="F70" s="296"/>
      <c r="G70" s="296"/>
      <c r="H70" s="296"/>
      <c r="I70" s="287"/>
      <c r="J70" s="296"/>
      <c r="K70" s="287"/>
      <c r="L70" s="296"/>
      <c r="M70" s="287"/>
      <c r="N70" s="275"/>
      <c r="O70" s="288"/>
      <c r="P70" s="296"/>
      <c r="Q70" s="296"/>
      <c r="R70" s="287"/>
      <c r="S70" s="296"/>
      <c r="T70" s="296"/>
      <c r="U70" s="298"/>
      <c r="V70" s="299"/>
      <c r="W70" s="300"/>
      <c r="X70" s="267"/>
      <c r="Y70" s="301"/>
      <c r="AA70" s="303"/>
      <c r="AB70" s="303" t="str">
        <f t="shared" si="33"/>
        <v/>
      </c>
      <c r="AC70" s="304">
        <f t="shared" si="34"/>
        <v>0</v>
      </c>
      <c r="AD70" s="304" t="str">
        <f t="shared" si="35"/>
        <v/>
      </c>
    </row>
    <row r="71" spans="1:50" s="263" customFormat="1" ht="10.5" hidden="1" customHeight="1" outlineLevel="1">
      <c r="A71" s="291" t="str">
        <f t="shared" si="32"/>
        <v/>
      </c>
      <c r="B71" s="292"/>
      <c r="C71" s="309"/>
      <c r="D71" s="285"/>
      <c r="E71" s="310">
        <f>SUM(E65:E70)</f>
        <v>0</v>
      </c>
      <c r="F71" s="310">
        <f>SUM(F65:F70)</f>
        <v>0</v>
      </c>
      <c r="G71" s="310">
        <f>SUM(G65:G70)</f>
        <v>0</v>
      </c>
      <c r="H71" s="310">
        <f>SUM(H65:H70)</f>
        <v>0</v>
      </c>
      <c r="I71" s="287"/>
      <c r="J71" s="310">
        <f>SUM(J65:J70)</f>
        <v>0</v>
      </c>
      <c r="K71" s="287"/>
      <c r="L71" s="310">
        <f>SUM(L65:L70)</f>
        <v>0</v>
      </c>
      <c r="M71" s="287"/>
      <c r="N71" s="275"/>
      <c r="O71" s="288"/>
      <c r="P71" s="310">
        <f>SUM(P65:P70)</f>
        <v>0</v>
      </c>
      <c r="Q71" s="310">
        <f>SUM(Q65:Q70)</f>
        <v>0</v>
      </c>
      <c r="R71" s="310"/>
      <c r="S71" s="310">
        <f>SUM(S65:S70)</f>
        <v>0</v>
      </c>
      <c r="T71" s="310">
        <f>SUM(T65:T70)</f>
        <v>0</v>
      </c>
      <c r="U71" s="310"/>
      <c r="V71" s="310">
        <f>SUM(V65:V70)</f>
        <v>0</v>
      </c>
      <c r="W71" s="310">
        <f>SUM(W65:W70)</f>
        <v>0</v>
      </c>
      <c r="X71" s="310">
        <f>SUM(X65:X70)</f>
        <v>0</v>
      </c>
      <c r="Y71" s="301"/>
      <c r="Z71" s="310">
        <f>SUM(Z65:Z70)</f>
        <v>0</v>
      </c>
      <c r="AA71" s="303"/>
      <c r="AB71" s="303" t="str">
        <f t="shared" si="33"/>
        <v/>
      </c>
      <c r="AC71" s="304">
        <f t="shared" si="34"/>
        <v>0</v>
      </c>
      <c r="AD71" s="304" t="str">
        <f t="shared" si="35"/>
        <v/>
      </c>
    </row>
    <row r="72" spans="1:50" s="263" customFormat="1" ht="10.5" hidden="1" customHeight="1" outlineLevel="1">
      <c r="A72" s="291" t="str">
        <f t="shared" si="32"/>
        <v/>
      </c>
      <c r="B72" s="292"/>
      <c r="C72" s="309"/>
      <c r="D72" s="285"/>
      <c r="E72" s="286"/>
      <c r="F72" s="287"/>
      <c r="G72" s="287"/>
      <c r="H72" s="287"/>
      <c r="I72" s="287"/>
      <c r="J72" s="287"/>
      <c r="K72" s="287"/>
      <c r="L72" s="287"/>
      <c r="M72" s="287"/>
      <c r="N72" s="275"/>
      <c r="O72" s="288"/>
      <c r="P72" s="287"/>
      <c r="Q72" s="287"/>
      <c r="R72" s="287"/>
      <c r="S72" s="287"/>
      <c r="T72" s="287"/>
      <c r="U72" s="287"/>
      <c r="V72" s="287"/>
      <c r="W72" s="287"/>
      <c r="X72" s="287"/>
      <c r="Y72" s="316"/>
      <c r="AA72" s="303"/>
      <c r="AB72" s="303" t="str">
        <f t="shared" si="33"/>
        <v/>
      </c>
      <c r="AC72" s="304">
        <f t="shared" si="34"/>
        <v>0</v>
      </c>
      <c r="AD72" s="304" t="str">
        <f t="shared" si="35"/>
        <v/>
      </c>
    </row>
    <row r="73" spans="1:50" s="263" customFormat="1" ht="15" collapsed="1">
      <c r="A73" s="291" t="str">
        <f t="shared" si="32"/>
        <v/>
      </c>
      <c r="B73" s="292"/>
      <c r="C73" s="284" t="s">
        <v>83</v>
      </c>
      <c r="D73" s="285"/>
      <c r="E73" s="286"/>
      <c r="F73" s="287"/>
      <c r="G73" s="287"/>
      <c r="H73" s="287"/>
      <c r="I73" s="287"/>
      <c r="J73" s="287"/>
      <c r="K73" s="287"/>
      <c r="L73" s="287"/>
      <c r="M73" s="287"/>
      <c r="N73" s="275"/>
      <c r="O73" s="288"/>
      <c r="P73" s="287"/>
      <c r="Q73" s="287"/>
      <c r="R73" s="287"/>
      <c r="S73" s="287"/>
      <c r="T73" s="287"/>
      <c r="U73" s="287"/>
      <c r="V73" s="287"/>
      <c r="W73" s="287"/>
      <c r="X73" s="287"/>
      <c r="Y73" s="316"/>
      <c r="AA73" s="303"/>
      <c r="AB73" s="303" t="str">
        <f t="shared" si="33"/>
        <v/>
      </c>
      <c r="AC73" s="304">
        <f t="shared" si="34"/>
        <v>0</v>
      </c>
      <c r="AD73" s="304" t="str">
        <f t="shared" si="35"/>
        <v/>
      </c>
    </row>
    <row r="74" spans="1:50" s="263" customFormat="1" ht="15">
      <c r="A74" s="291"/>
      <c r="B74" s="292"/>
      <c r="C74" s="284"/>
      <c r="D74" s="285"/>
      <c r="E74" s="286"/>
      <c r="F74" s="287"/>
      <c r="G74" s="287"/>
      <c r="H74" s="287"/>
      <c r="I74" s="287"/>
      <c r="J74" s="287"/>
      <c r="K74" s="287"/>
      <c r="L74" s="287"/>
      <c r="M74" s="287"/>
      <c r="N74" s="275"/>
      <c r="O74" s="288"/>
      <c r="P74" s="287"/>
      <c r="Q74" s="287"/>
      <c r="R74" s="287"/>
      <c r="S74" s="287"/>
      <c r="T74" s="287"/>
      <c r="U74" s="287"/>
      <c r="V74" s="287"/>
      <c r="W74" s="287"/>
      <c r="X74" s="287"/>
      <c r="Y74" s="316"/>
      <c r="AA74" s="303"/>
      <c r="AB74" s="303"/>
      <c r="AC74" s="304"/>
      <c r="AD74" s="304"/>
    </row>
    <row r="75" spans="1:50" s="263" customFormat="1" ht="10.5" customHeight="1">
      <c r="A75" s="291" t="str">
        <f t="shared" ref="A75:A96" si="45">+AD75</f>
        <v/>
      </c>
      <c r="B75" s="292"/>
      <c r="C75" s="309"/>
      <c r="D75" s="285"/>
      <c r="E75" s="286"/>
      <c r="F75" s="287"/>
      <c r="G75" s="287"/>
      <c r="H75" s="287"/>
      <c r="I75" s="287"/>
      <c r="J75" s="287"/>
      <c r="K75" s="287"/>
      <c r="L75" s="287"/>
      <c r="M75" s="287"/>
      <c r="N75" s="275"/>
      <c r="O75" s="288"/>
      <c r="P75" s="287"/>
      <c r="Q75" s="287"/>
      <c r="R75" s="287"/>
      <c r="S75" s="287"/>
      <c r="T75" s="287"/>
      <c r="U75" s="287"/>
      <c r="V75" s="287"/>
      <c r="W75" s="287"/>
      <c r="X75" s="287"/>
      <c r="Y75" s="316"/>
      <c r="AA75" s="303"/>
      <c r="AB75" s="303" t="str">
        <f t="shared" ref="AB75:AB96" si="46">RIGHT(B75,6)</f>
        <v/>
      </c>
      <c r="AC75" s="304">
        <f t="shared" ref="AC75:AC96" si="47">+IF(AB75="",0,IF(LEFT(AB75,1)="0","10",LEFT(AB75,1)))</f>
        <v>0</v>
      </c>
      <c r="AD75" s="304" t="str">
        <f t="shared" ref="AD75:AD107" si="48">+IF(AC75=0,"",AC75*1)</f>
        <v/>
      </c>
    </row>
    <row r="76" spans="1:50" s="263" customFormat="1" ht="12" customHeight="1">
      <c r="A76" s="291" t="str">
        <f t="shared" si="45"/>
        <v/>
      </c>
      <c r="B76" s="292"/>
      <c r="C76" s="75" t="s">
        <v>84</v>
      </c>
      <c r="D76" s="285"/>
      <c r="E76" s="286"/>
      <c r="F76" s="296"/>
      <c r="G76" s="296"/>
      <c r="H76" s="296"/>
      <c r="I76" s="287"/>
      <c r="J76" s="296"/>
      <c r="K76" s="287"/>
      <c r="L76" s="296"/>
      <c r="M76" s="287"/>
      <c r="N76" s="261"/>
      <c r="O76" s="288"/>
      <c r="P76" s="296"/>
      <c r="Q76" s="296"/>
      <c r="R76" s="287"/>
      <c r="S76" s="296"/>
      <c r="T76" s="296"/>
      <c r="U76" s="298"/>
      <c r="V76" s="299"/>
      <c r="W76" s="267"/>
      <c r="X76" s="267"/>
      <c r="Y76" s="301"/>
      <c r="AA76" s="303"/>
      <c r="AB76" s="303" t="str">
        <f t="shared" si="46"/>
        <v/>
      </c>
      <c r="AC76" s="304">
        <f t="shared" si="47"/>
        <v>0</v>
      </c>
      <c r="AD76" s="304" t="str">
        <f t="shared" si="48"/>
        <v/>
      </c>
    </row>
    <row r="77" spans="1:50" s="263" customFormat="1" ht="12.75" outlineLevel="1">
      <c r="A77" s="291" t="str">
        <f t="shared" si="45"/>
        <v/>
      </c>
      <c r="B77" s="292"/>
      <c r="C77" s="323" t="s">
        <v>90</v>
      </c>
      <c r="D77" s="323">
        <v>2004</v>
      </c>
      <c r="E77" s="286"/>
      <c r="F77" s="295">
        <v>33000000</v>
      </c>
      <c r="G77" s="295">
        <v>2490000</v>
      </c>
      <c r="H77" s="296">
        <f>+F77-G77</f>
        <v>30510000</v>
      </c>
      <c r="I77" s="287"/>
      <c r="J77" s="296"/>
      <c r="K77" s="287"/>
      <c r="L77" s="296">
        <f>IF(OR(AND(F77&gt;0,J77&gt;0),AND(F77&lt;0,J77&gt;0)),"VILLA",ROUND(IF((OR(J77=0,J77="")),F77*'Skattal.fyrn. 2006'!STU,IF(J77&lt;0,F77*'Skattal.fyrn. 2006'!STU,J77)),0))</f>
        <v>33000000</v>
      </c>
      <c r="M77" s="287"/>
      <c r="N77" s="297">
        <v>0.03</v>
      </c>
      <c r="O77" s="288"/>
      <c r="P77" s="324">
        <f>ROUND(INT(MAX(IF((G77+L77*N77*'Skattal.fyrn. 2006'!MAN/12)&gt;(0.9*L77),IF(J77&lt;0,0,0.9*L77-G77),IF(J77&lt;0,0,L77*N77*'Skattal.fyrn. 2006'!MAN/12)),0)+0.5),0)</f>
        <v>990000</v>
      </c>
      <c r="Q77" s="296" t="str">
        <f>IF(J77&lt;0,H77-P77+J77,"")</f>
        <v/>
      </c>
      <c r="R77" s="287"/>
      <c r="S77" s="296">
        <f>IF(J77&lt;0,0,G77+P77)</f>
        <v>3480000</v>
      </c>
      <c r="T77" s="296">
        <f>IF(J77&lt;0,0,L77-S77)</f>
        <v>29520000</v>
      </c>
      <c r="U77" s="298"/>
      <c r="V77" s="299">
        <f>+X77+W77</f>
        <v>0</v>
      </c>
      <c r="W77" s="300">
        <f>ROUND(IF(X77=0,0,IF(J77&lt;0,-(X77),IF((L77*10%&gt;T77-X77),-ROUND((L77*10%-T77+X77),0),0))),0)</f>
        <v>0</v>
      </c>
      <c r="X77" s="267">
        <v>0</v>
      </c>
      <c r="Y77" s="301"/>
      <c r="Z77" s="302"/>
      <c r="AA77" s="303"/>
      <c r="AB77" s="303" t="str">
        <f t="shared" si="46"/>
        <v/>
      </c>
      <c r="AC77" s="304">
        <f t="shared" si="47"/>
        <v>0</v>
      </c>
      <c r="AD77" s="304" t="str">
        <f t="shared" si="48"/>
        <v/>
      </c>
      <c r="AE77" s="302"/>
      <c r="AF77" s="302"/>
      <c r="AG77" s="302"/>
      <c r="AH77" s="302"/>
      <c r="AI77" s="302"/>
      <c r="AJ77" s="302"/>
      <c r="AK77" s="302"/>
      <c r="AL77" s="302"/>
      <c r="AM77" s="302"/>
      <c r="AN77" s="302"/>
      <c r="AO77" s="302"/>
      <c r="AP77" s="302"/>
      <c r="AQ77" s="302"/>
      <c r="AR77" s="302"/>
      <c r="AS77" s="302"/>
      <c r="AT77" s="302"/>
      <c r="AU77" s="302"/>
      <c r="AV77" s="302"/>
      <c r="AW77" s="302"/>
      <c r="AX77" s="302"/>
    </row>
    <row r="78" spans="1:50" s="302" customFormat="1" ht="12.75" outlineLevel="1">
      <c r="A78" s="291" t="str">
        <f t="shared" si="45"/>
        <v/>
      </c>
      <c r="B78" s="292"/>
      <c r="C78" s="323" t="s">
        <v>108</v>
      </c>
      <c r="D78" s="323">
        <v>2006</v>
      </c>
      <c r="E78" s="323"/>
      <c r="F78" s="295">
        <v>50000000</v>
      </c>
      <c r="G78" s="295">
        <v>3000000</v>
      </c>
      <c r="H78" s="296">
        <f>+F78-G78</f>
        <v>47000000</v>
      </c>
      <c r="I78" s="287"/>
      <c r="J78" s="296"/>
      <c r="K78" s="287"/>
      <c r="L78" s="296">
        <f>IF(OR(AND(F78&gt;0,J78&gt;0),AND(F78&lt;0,J78&gt;0)),"VILLA",ROUND(IF((OR(J78=0,J78="")),F78*STU,IF(J78&lt;0,F78*STU,J78)),0))</f>
        <v>50000000</v>
      </c>
      <c r="M78" s="287"/>
      <c r="N78" s="297">
        <v>0.06</v>
      </c>
      <c r="O78" s="288"/>
      <c r="P78" s="324">
        <f>ROUND(INT(MAX(IF((G78+L78*N78*MAN/12)&gt;(0.9*L78),IF(J78&lt;0,0,0.9*L78-G78),IF(J78&lt;0,0,L78*N78*MAN/12)),0)+0.5),0)</f>
        <v>3000000</v>
      </c>
      <c r="Q78" s="296" t="str">
        <f>IF(J78&lt;0,H78-P78+J78,"")</f>
        <v/>
      </c>
      <c r="R78" s="287"/>
      <c r="S78" s="296">
        <f>IF(J78&lt;0,0,G78+P78)</f>
        <v>6000000</v>
      </c>
      <c r="T78" s="296">
        <f>IF(J78&lt;0,0,L78-S78)</f>
        <v>44000000</v>
      </c>
      <c r="U78" s="298"/>
      <c r="V78" s="299">
        <f>+X78+W78</f>
        <v>9300000</v>
      </c>
      <c r="W78" s="300">
        <v>9300000</v>
      </c>
      <c r="X78" s="267">
        <v>0</v>
      </c>
      <c r="Y78" s="301"/>
      <c r="AA78" s="303"/>
      <c r="AB78" s="303" t="str">
        <f t="shared" si="46"/>
        <v/>
      </c>
      <c r="AC78" s="304">
        <f t="shared" si="47"/>
        <v>0</v>
      </c>
      <c r="AD78" s="304" t="str">
        <f t="shared" si="48"/>
        <v/>
      </c>
    </row>
    <row r="79" spans="1:50" s="263" customFormat="1" ht="5.25" customHeight="1">
      <c r="A79" s="291" t="str">
        <f t="shared" si="45"/>
        <v/>
      </c>
      <c r="B79" s="292"/>
      <c r="C79" s="309"/>
      <c r="D79" s="285"/>
      <c r="E79" s="286"/>
      <c r="F79" s="296"/>
      <c r="G79" s="296"/>
      <c r="H79" s="296"/>
      <c r="I79" s="287"/>
      <c r="J79" s="296"/>
      <c r="K79" s="287"/>
      <c r="L79" s="296"/>
      <c r="M79" s="287"/>
      <c r="N79" s="275"/>
      <c r="O79" s="288"/>
      <c r="P79" s="296"/>
      <c r="Q79" s="296"/>
      <c r="R79" s="287"/>
      <c r="S79" s="296"/>
      <c r="T79" s="296"/>
      <c r="U79" s="298"/>
      <c r="V79" s="299"/>
      <c r="W79" s="300"/>
      <c r="X79" s="267"/>
      <c r="Y79" s="301"/>
      <c r="AA79" s="303"/>
      <c r="AB79" s="303" t="str">
        <f t="shared" si="46"/>
        <v/>
      </c>
      <c r="AC79" s="304">
        <f t="shared" si="47"/>
        <v>0</v>
      </c>
      <c r="AD79" s="304" t="str">
        <f t="shared" si="48"/>
        <v/>
      </c>
    </row>
    <row r="80" spans="1:50" s="263" customFormat="1" ht="10.5" customHeight="1">
      <c r="A80" s="291" t="str">
        <f t="shared" si="45"/>
        <v/>
      </c>
      <c r="B80" s="292"/>
      <c r="C80" s="309"/>
      <c r="D80" s="285"/>
      <c r="E80" s="286"/>
      <c r="F80" s="310">
        <f>SUM(F77:F79)</f>
        <v>83000000</v>
      </c>
      <c r="G80" s="310">
        <f>SUM(G77:G79)</f>
        <v>5490000</v>
      </c>
      <c r="H80" s="310">
        <f>SUM(H77:H79)</f>
        <v>77510000</v>
      </c>
      <c r="I80" s="287"/>
      <c r="J80" s="310">
        <f>SUM(J77:J79)</f>
        <v>0</v>
      </c>
      <c r="K80" s="287"/>
      <c r="L80" s="310">
        <f>SUM(L77:L79)</f>
        <v>83000000</v>
      </c>
      <c r="M80" s="287"/>
      <c r="N80" s="275"/>
      <c r="O80" s="288"/>
      <c r="P80" s="310">
        <f>SUM(P77:P79)</f>
        <v>3990000</v>
      </c>
      <c r="Q80" s="310">
        <f>SUM(Q77:Q79)</f>
        <v>0</v>
      </c>
      <c r="R80" s="287"/>
      <c r="S80" s="310">
        <f>SUM(S77:S79)</f>
        <v>9480000</v>
      </c>
      <c r="T80" s="310">
        <f>SUM(T77:T79)</f>
        <v>73520000</v>
      </c>
      <c r="U80" s="298"/>
      <c r="V80" s="310">
        <f>SUM(V77:V79)</f>
        <v>9300000</v>
      </c>
      <c r="W80" s="310">
        <f>SUM(W77:W79)</f>
        <v>9300000</v>
      </c>
      <c r="X80" s="310">
        <f>SUM(X77:X79)</f>
        <v>0</v>
      </c>
      <c r="Y80" s="301"/>
      <c r="Z80" s="310">
        <f>SUM(Z77:Z79)</f>
        <v>0</v>
      </c>
      <c r="AA80" s="303"/>
      <c r="AB80" s="303" t="str">
        <f t="shared" si="46"/>
        <v/>
      </c>
      <c r="AC80" s="304">
        <f t="shared" si="47"/>
        <v>0</v>
      </c>
      <c r="AD80" s="304" t="str">
        <f t="shared" si="48"/>
        <v/>
      </c>
    </row>
    <row r="81" spans="1:50" s="263" customFormat="1" ht="13.5">
      <c r="A81" s="291" t="str">
        <f t="shared" si="45"/>
        <v/>
      </c>
      <c r="B81" s="292"/>
      <c r="C81" s="334" t="s">
        <v>110</v>
      </c>
      <c r="D81" s="285"/>
      <c r="E81" s="286"/>
      <c r="F81" s="296"/>
      <c r="G81" s="296"/>
      <c r="H81" s="296"/>
      <c r="I81" s="287"/>
      <c r="J81" s="296"/>
      <c r="K81" s="287"/>
      <c r="L81" s="296"/>
      <c r="M81" s="287"/>
      <c r="N81" s="261"/>
      <c r="O81" s="288"/>
      <c r="P81" s="296"/>
      <c r="Q81" s="296"/>
      <c r="R81" s="287"/>
      <c r="S81" s="296"/>
      <c r="T81" s="296"/>
      <c r="U81" s="298"/>
      <c r="V81" s="299"/>
      <c r="W81" s="267"/>
      <c r="X81" s="267"/>
      <c r="Y81" s="301"/>
      <c r="AA81" s="303"/>
      <c r="AB81" s="303" t="str">
        <f t="shared" si="46"/>
        <v/>
      </c>
      <c r="AC81" s="304">
        <f t="shared" si="47"/>
        <v>0</v>
      </c>
      <c r="AD81" s="304" t="str">
        <f t="shared" si="48"/>
        <v/>
      </c>
    </row>
    <row r="82" spans="1:50" s="263" customFormat="1" ht="12.75">
      <c r="A82" s="291" t="str">
        <f t="shared" si="45"/>
        <v/>
      </c>
      <c r="B82" s="292"/>
      <c r="C82" s="309" t="s">
        <v>95</v>
      </c>
      <c r="D82" s="323">
        <v>2004</v>
      </c>
      <c r="E82" s="286"/>
      <c r="F82" s="295">
        <v>15000000</v>
      </c>
      <c r="G82" s="295"/>
      <c r="H82" s="296">
        <f>+F82-G82</f>
        <v>15000000</v>
      </c>
      <c r="I82" s="287"/>
      <c r="J82" s="296"/>
      <c r="K82" s="287"/>
      <c r="L82" s="296">
        <f>IF(OR(AND(F82&gt;0,J82&gt;0),AND(F82&lt;0,J82&gt;0)),"VILLA",ROUND(IF((OR(J82=0,J82="")),F82*STU,IF(J82&lt;0,F82*STU,J82)),0))</f>
        <v>15000000</v>
      </c>
      <c r="M82" s="287"/>
      <c r="N82" s="297"/>
      <c r="O82" s="288"/>
      <c r="P82" s="324">
        <f>ROUND(INT(MAX(IF((G82+L82*N82*MAN/12)&gt;(0.9*L82),IF(J82&lt;0,0,0.9*L82-G82),IF(J82&lt;0,0,L82*N82*MAN/12)),0)+0.5),0)</f>
        <v>0</v>
      </c>
      <c r="Q82" s="296" t="str">
        <f>IF(J82&lt;0,H82-P82+J82,"")</f>
        <v/>
      </c>
      <c r="R82" s="287"/>
      <c r="S82" s="296">
        <f>IF(J82&lt;0,0,G82+P82)</f>
        <v>0</v>
      </c>
      <c r="T82" s="296">
        <f>IF(J82&lt;0,0,L82-S82)</f>
        <v>15000000</v>
      </c>
      <c r="U82" s="298"/>
      <c r="V82" s="299">
        <f>+X82+W82</f>
        <v>0</v>
      </c>
      <c r="W82" s="300">
        <f>ROUND(IF(X82=0,0,IF(J82&lt;0,-(X82),IF((L82*10%&gt;T82-X82),-ROUND((L82*10%-T82+X82),0),0))),0)</f>
        <v>0</v>
      </c>
      <c r="X82" s="267">
        <v>0</v>
      </c>
      <c r="Y82" s="301"/>
      <c r="Z82" s="302"/>
      <c r="AA82" s="303"/>
      <c r="AB82" s="303" t="str">
        <f t="shared" si="46"/>
        <v/>
      </c>
      <c r="AC82" s="304">
        <f t="shared" si="47"/>
        <v>0</v>
      </c>
      <c r="AD82" s="304" t="str">
        <f t="shared" si="48"/>
        <v/>
      </c>
      <c r="AE82" s="302"/>
      <c r="AF82" s="302"/>
      <c r="AG82" s="302"/>
      <c r="AH82" s="302"/>
      <c r="AI82" s="302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</row>
    <row r="83" spans="1:50" s="263" customFormat="1" ht="12.75" outlineLevel="1">
      <c r="A83" s="291" t="str">
        <f t="shared" si="45"/>
        <v/>
      </c>
      <c r="B83" s="292"/>
      <c r="C83" s="309" t="s">
        <v>106</v>
      </c>
      <c r="D83" s="323">
        <v>2007</v>
      </c>
      <c r="E83" s="286"/>
      <c r="F83" s="295"/>
      <c r="G83" s="295"/>
      <c r="H83" s="296">
        <f>+F83-G83</f>
        <v>0</v>
      </c>
      <c r="I83" s="287"/>
      <c r="J83" s="296">
        <v>1000000</v>
      </c>
      <c r="K83" s="287"/>
      <c r="L83" s="296">
        <f>IF(OR(AND(F83&gt;0,J83&gt;0),AND(F83&lt;0,J83&gt;0)),"VILLA",ROUND(IF((OR(J83=0,J83="")),F83*'Skattal.fyrn. 2006'!STU,IF(J83&lt;0,F83*'Skattal.fyrn. 2006'!STU,J83)),0))</f>
        <v>1000000</v>
      </c>
      <c r="M83" s="287"/>
      <c r="N83" s="297"/>
      <c r="O83" s="288"/>
      <c r="P83" s="324">
        <f>ROUND(INT(MAX(IF((G83+L83*N83*'Skattal.fyrn. 2006'!MAN/12)&gt;(0.9*L83),IF(J83&lt;0,0,0.9*L83-G83),IF(J83&lt;0,0,L83*N83*'Skattal.fyrn. 2006'!MAN/12)),0)+0.5),0)</f>
        <v>0</v>
      </c>
      <c r="Q83" s="296" t="str">
        <f>IF(J83&lt;0,H83-P83+J83,"")</f>
        <v/>
      </c>
      <c r="R83" s="287"/>
      <c r="S83" s="296">
        <f>IF(J83&lt;0,0,G83+P83)</f>
        <v>0</v>
      </c>
      <c r="T83" s="296">
        <f>IF(J83&lt;0,0,L83-S83)</f>
        <v>1000000</v>
      </c>
      <c r="U83" s="298"/>
      <c r="V83" s="299">
        <f>+X83+W83</f>
        <v>0</v>
      </c>
      <c r="W83" s="300">
        <f>ROUND(IF(X83=0,0,IF(J83&lt;0,-(X83),IF((L83*10%&gt;T83-X83),-ROUND((L83*10%-T83+X83),0),0))),0)</f>
        <v>0</v>
      </c>
      <c r="X83" s="267">
        <v>0</v>
      </c>
      <c r="Y83" s="301"/>
      <c r="Z83" s="302"/>
      <c r="AA83" s="303"/>
      <c r="AB83" s="303" t="str">
        <f t="shared" si="46"/>
        <v/>
      </c>
      <c r="AC83" s="304">
        <f t="shared" si="47"/>
        <v>0</v>
      </c>
      <c r="AD83" s="304" t="str">
        <f t="shared" si="48"/>
        <v/>
      </c>
      <c r="AE83" s="302"/>
      <c r="AF83" s="302"/>
      <c r="AG83" s="302"/>
      <c r="AH83" s="302"/>
      <c r="AI83" s="302"/>
      <c r="AJ83" s="302"/>
      <c r="AK83" s="302"/>
      <c r="AL83" s="302"/>
      <c r="AM83" s="302"/>
      <c r="AN83" s="302"/>
      <c r="AO83" s="302"/>
      <c r="AP83" s="302"/>
      <c r="AQ83" s="302"/>
      <c r="AR83" s="302"/>
      <c r="AS83" s="302"/>
      <c r="AT83" s="302"/>
      <c r="AU83" s="302"/>
      <c r="AV83" s="302"/>
      <c r="AW83" s="302"/>
      <c r="AX83" s="302"/>
    </row>
    <row r="84" spans="1:50" s="263" customFormat="1" ht="12.75" outlineLevel="1">
      <c r="A84" s="291" t="str">
        <f t="shared" si="45"/>
        <v/>
      </c>
      <c r="B84" s="292"/>
      <c r="C84" s="309"/>
      <c r="D84" s="323"/>
      <c r="E84" s="286"/>
      <c r="F84" s="295"/>
      <c r="G84" s="295"/>
      <c r="H84" s="296">
        <f>+F84-G84</f>
        <v>0</v>
      </c>
      <c r="I84" s="287"/>
      <c r="J84" s="296"/>
      <c r="K84" s="287"/>
      <c r="L84" s="296">
        <f>IF(OR(AND(F84&gt;0,J84&gt;0),AND(F84&lt;0,J84&gt;0)),"VILLA",ROUND(IF((OR(J84=0,J84="")),F84*STU,IF(J84&lt;0,F84*STU,J84)),0))</f>
        <v>0</v>
      </c>
      <c r="M84" s="287"/>
      <c r="N84" s="297"/>
      <c r="O84" s="288"/>
      <c r="P84" s="324">
        <f>ROUND(INT(MAX(IF((G84+L84*N84*MAN/12)&gt;(0.9*L84),IF(J84&lt;0,0,0.9*L84-G84),IF(J84&lt;0,0,L84*N84*MAN/12)),0)+0.5),0)</f>
        <v>0</v>
      </c>
      <c r="Q84" s="296" t="str">
        <f>IF(J84&lt;0,H84-P84+J84,"")</f>
        <v/>
      </c>
      <c r="R84" s="287"/>
      <c r="S84" s="296">
        <f>IF(J84&lt;0,0,G84+P84)</f>
        <v>0</v>
      </c>
      <c r="T84" s="296">
        <f>IF(J84&lt;0,0,L84-S84)</f>
        <v>0</v>
      </c>
      <c r="U84" s="298"/>
      <c r="V84" s="299">
        <f>+X84+W84</f>
        <v>0</v>
      </c>
      <c r="W84" s="300">
        <f>ROUND(IF(X84=0,0,IF(J84&lt;0,-(X84),IF((L84*10%&gt;T84-X84),-ROUND((L84*10%-T84+X84),0),0))),0)</f>
        <v>0</v>
      </c>
      <c r="X84" s="267">
        <v>0</v>
      </c>
      <c r="Y84" s="301"/>
      <c r="Z84" s="302"/>
      <c r="AA84" s="303"/>
      <c r="AB84" s="303" t="str">
        <f t="shared" si="46"/>
        <v/>
      </c>
      <c r="AC84" s="304">
        <f t="shared" si="47"/>
        <v>0</v>
      </c>
      <c r="AD84" s="304" t="str">
        <f t="shared" si="48"/>
        <v/>
      </c>
      <c r="AE84" s="302"/>
      <c r="AF84" s="302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</row>
    <row r="85" spans="1:50" s="263" customFormat="1" ht="4.5" customHeight="1">
      <c r="A85" s="291" t="str">
        <f t="shared" si="45"/>
        <v/>
      </c>
      <c r="B85" s="292"/>
      <c r="C85" s="309"/>
      <c r="D85" s="285"/>
      <c r="E85" s="286"/>
      <c r="F85" s="296"/>
      <c r="G85" s="296"/>
      <c r="H85" s="296"/>
      <c r="I85" s="287"/>
      <c r="J85" s="296"/>
      <c r="K85" s="287"/>
      <c r="L85" s="296"/>
      <c r="M85" s="287"/>
      <c r="N85" s="275"/>
      <c r="O85" s="288"/>
      <c r="P85" s="296"/>
      <c r="Q85" s="296"/>
      <c r="R85" s="287"/>
      <c r="S85" s="296"/>
      <c r="T85" s="296"/>
      <c r="U85" s="298"/>
      <c r="V85" s="299"/>
      <c r="W85" s="300"/>
      <c r="X85" s="267"/>
      <c r="Y85" s="301"/>
      <c r="AA85" s="303"/>
      <c r="AB85" s="303" t="str">
        <f t="shared" si="46"/>
        <v/>
      </c>
      <c r="AC85" s="304">
        <f t="shared" si="47"/>
        <v>0</v>
      </c>
      <c r="AD85" s="304" t="str">
        <f t="shared" si="48"/>
        <v/>
      </c>
    </row>
    <row r="86" spans="1:50" s="263" customFormat="1" ht="10.5" customHeight="1">
      <c r="A86" s="291" t="str">
        <f t="shared" si="45"/>
        <v/>
      </c>
      <c r="B86" s="292"/>
      <c r="C86" s="309"/>
      <c r="D86" s="285"/>
      <c r="E86" s="286"/>
      <c r="F86" s="310">
        <f>SUM(F82:F85)</f>
        <v>15000000</v>
      </c>
      <c r="G86" s="310">
        <f>SUM(G82:G85)</f>
        <v>0</v>
      </c>
      <c r="H86" s="310">
        <f>SUM(H82:H85)</f>
        <v>15000000</v>
      </c>
      <c r="I86" s="287"/>
      <c r="J86" s="310">
        <f>SUM(J82:J85)</f>
        <v>1000000</v>
      </c>
      <c r="K86" s="287"/>
      <c r="L86" s="310">
        <f>SUM(L82:L85)</f>
        <v>16000000</v>
      </c>
      <c r="M86" s="287"/>
      <c r="N86" s="275"/>
      <c r="O86" s="288"/>
      <c r="P86" s="310">
        <f>SUM(P82:P85)</f>
        <v>0</v>
      </c>
      <c r="Q86" s="310">
        <f>SUM(Q82:Q85)</f>
        <v>0</v>
      </c>
      <c r="R86" s="287"/>
      <c r="S86" s="310">
        <f>SUM(S82:S85)</f>
        <v>0</v>
      </c>
      <c r="T86" s="310">
        <f>SUM(T82:T85)</f>
        <v>16000000</v>
      </c>
      <c r="U86" s="298"/>
      <c r="V86" s="310">
        <f>SUM(V82:V85)</f>
        <v>0</v>
      </c>
      <c r="W86" s="310">
        <f>SUM(W82:W85)</f>
        <v>0</v>
      </c>
      <c r="X86" s="310">
        <f>SUM(X82:X85)</f>
        <v>0</v>
      </c>
      <c r="Y86" s="301"/>
      <c r="Z86" s="310">
        <f>SUM(Z82:Z85)</f>
        <v>0</v>
      </c>
      <c r="AA86" s="303"/>
      <c r="AB86" s="303" t="str">
        <f t="shared" si="46"/>
        <v/>
      </c>
      <c r="AC86" s="304">
        <f t="shared" si="47"/>
        <v>0</v>
      </c>
      <c r="AD86" s="304" t="str">
        <f t="shared" si="48"/>
        <v/>
      </c>
    </row>
    <row r="87" spans="1:50" s="263" customFormat="1" ht="10.5" customHeight="1">
      <c r="A87" s="291" t="str">
        <f t="shared" si="45"/>
        <v/>
      </c>
      <c r="B87" s="292"/>
      <c r="C87" s="309"/>
      <c r="D87" s="285"/>
      <c r="E87" s="286"/>
      <c r="F87" s="287"/>
      <c r="G87" s="287"/>
      <c r="H87" s="287"/>
      <c r="I87" s="287"/>
      <c r="J87" s="287"/>
      <c r="K87" s="287"/>
      <c r="L87" s="287"/>
      <c r="M87" s="287"/>
      <c r="N87" s="275"/>
      <c r="O87" s="288"/>
      <c r="P87" s="287"/>
      <c r="Q87" s="287"/>
      <c r="R87" s="287"/>
      <c r="S87" s="287"/>
      <c r="T87" s="287"/>
      <c r="U87" s="298"/>
      <c r="V87" s="325"/>
      <c r="W87" s="287"/>
      <c r="X87" s="287"/>
      <c r="Y87" s="301"/>
      <c r="AA87" s="303"/>
      <c r="AB87" s="303" t="str">
        <f t="shared" si="46"/>
        <v/>
      </c>
      <c r="AC87" s="304">
        <f t="shared" si="47"/>
        <v>0</v>
      </c>
      <c r="AD87" s="304" t="str">
        <f t="shared" si="48"/>
        <v/>
      </c>
    </row>
    <row r="88" spans="1:50" s="263" customFormat="1" ht="13.5" hidden="1" outlineLevel="1">
      <c r="A88" s="291" t="str">
        <f t="shared" si="45"/>
        <v/>
      </c>
      <c r="B88" s="292"/>
      <c r="C88" s="75" t="s">
        <v>85</v>
      </c>
      <c r="D88" s="285"/>
      <c r="E88" s="286"/>
      <c r="F88" s="296"/>
      <c r="G88" s="296"/>
      <c r="H88" s="296"/>
      <c r="I88" s="287"/>
      <c r="J88" s="296"/>
      <c r="K88" s="287"/>
      <c r="L88" s="296"/>
      <c r="M88" s="287"/>
      <c r="N88" s="261"/>
      <c r="O88" s="288"/>
      <c r="P88" s="296"/>
      <c r="Q88" s="296"/>
      <c r="R88" s="287"/>
      <c r="S88" s="296"/>
      <c r="T88" s="296"/>
      <c r="U88" s="298"/>
      <c r="V88" s="299"/>
      <c r="W88" s="267"/>
      <c r="X88" s="267"/>
      <c r="Y88" s="301"/>
      <c r="AA88" s="303"/>
      <c r="AB88" s="303" t="str">
        <f t="shared" si="46"/>
        <v/>
      </c>
      <c r="AC88" s="304">
        <f t="shared" si="47"/>
        <v>0</v>
      </c>
      <c r="AD88" s="304" t="str">
        <f t="shared" si="48"/>
        <v/>
      </c>
    </row>
    <row r="89" spans="1:50" s="263" customFormat="1" ht="12.75" hidden="1" outlineLevel="1">
      <c r="A89" s="291" t="str">
        <f t="shared" si="45"/>
        <v/>
      </c>
      <c r="B89" s="292"/>
      <c r="C89" s="309"/>
      <c r="D89" s="323"/>
      <c r="E89" s="286"/>
      <c r="F89" s="295"/>
      <c r="G89" s="295"/>
      <c r="H89" s="296">
        <f>+F89-G89</f>
        <v>0</v>
      </c>
      <c r="I89" s="287"/>
      <c r="J89" s="296"/>
      <c r="K89" s="287"/>
      <c r="L89" s="296">
        <f>IF(OR(AND(F89&gt;0,J89&gt;0),AND(F89&lt;0,J89&gt;0)),"VILLA",ROUND(IF((OR(J89=0,J89="")),F89*'Skattal.fyrn. 2006'!STU,IF(J89&lt;0,F89*'Skattal.fyrn. 2006'!STU,J89)),0))</f>
        <v>0</v>
      </c>
      <c r="M89" s="287"/>
      <c r="N89" s="297"/>
      <c r="O89" s="288"/>
      <c r="P89" s="324">
        <f>ROUND(INT(MAX(IF((G89+L89*N89*'Skattal.fyrn. 2006'!MAN/12)&gt;(0.9*L89),IF(J89&lt;0,0,0.9*L89-G89),IF(J89&lt;0,0,L89*N89*'Skattal.fyrn. 2006'!MAN/12)),0)+0.5),0)</f>
        <v>0</v>
      </c>
      <c r="Q89" s="296" t="str">
        <f>IF(J89&lt;0,H89-P89+J89,"")</f>
        <v/>
      </c>
      <c r="R89" s="287"/>
      <c r="S89" s="296">
        <f>IF(J89&lt;0,0,G89+P89)</f>
        <v>0</v>
      </c>
      <c r="T89" s="296">
        <f>IF(J89&lt;0,0,L89-S89)</f>
        <v>0</v>
      </c>
      <c r="U89" s="298"/>
      <c r="V89" s="299">
        <f>+X89+W89</f>
        <v>0</v>
      </c>
      <c r="W89" s="300">
        <f>ROUND(IF(X89=0,0,IF(J89&lt;0,-(X89),IF((L89*10%&gt;T89-X89),-ROUND((L89*10%-T89+X89),0),0))),0)</f>
        <v>0</v>
      </c>
      <c r="X89" s="267">
        <v>0</v>
      </c>
      <c r="Y89" s="301"/>
      <c r="Z89" s="302"/>
      <c r="AA89" s="303"/>
      <c r="AB89" s="303" t="str">
        <f t="shared" si="46"/>
        <v/>
      </c>
      <c r="AC89" s="304">
        <f t="shared" si="47"/>
        <v>0</v>
      </c>
      <c r="AD89" s="304" t="str">
        <f t="shared" si="48"/>
        <v/>
      </c>
      <c r="AE89" s="302"/>
      <c r="AF89" s="302"/>
      <c r="AG89" s="302"/>
      <c r="AH89" s="302"/>
      <c r="AI89" s="302"/>
      <c r="AJ89" s="302"/>
      <c r="AK89" s="302"/>
      <c r="AL89" s="302"/>
      <c r="AM89" s="302"/>
      <c r="AN89" s="302"/>
      <c r="AO89" s="302"/>
      <c r="AP89" s="302"/>
      <c r="AQ89" s="302"/>
      <c r="AR89" s="302"/>
      <c r="AS89" s="302"/>
      <c r="AT89" s="302"/>
      <c r="AU89" s="302"/>
      <c r="AV89" s="302"/>
      <c r="AW89" s="302"/>
      <c r="AX89" s="302"/>
    </row>
    <row r="90" spans="1:50" s="263" customFormat="1" ht="12.75" hidden="1" outlineLevel="1">
      <c r="A90" s="291" t="str">
        <f t="shared" si="45"/>
        <v/>
      </c>
      <c r="B90" s="292"/>
      <c r="C90" s="309"/>
      <c r="D90" s="285"/>
      <c r="E90" s="286"/>
      <c r="F90" s="295"/>
      <c r="G90" s="295"/>
      <c r="H90" s="296">
        <f>+F90-G90</f>
        <v>0</v>
      </c>
      <c r="I90" s="287"/>
      <c r="J90" s="296"/>
      <c r="K90" s="287"/>
      <c r="L90" s="296">
        <f>IF(OR(AND(F90&gt;0,J90&gt;0),AND(F90&lt;0,J90&gt;0)),"VILLA",ROUND(IF((OR(J90=0,J90="")),F90*'Skattal.fyrn. 2006'!STU,IF(J90&lt;0,F90*'Skattal.fyrn. 2006'!STU,J90)),0))</f>
        <v>0</v>
      </c>
      <c r="M90" s="287"/>
      <c r="N90" s="297"/>
      <c r="O90" s="288"/>
      <c r="P90" s="324">
        <f>ROUND(INT(MAX(IF((G90+L90*N90*'Skattal.fyrn. 2006'!MAN/12)&gt;(0.9*L90),IF(J90&lt;0,0,0.9*L90-G90),IF(J90&lt;0,0,L90*N90*'Skattal.fyrn. 2006'!MAN/12)),0)+0.5),0)</f>
        <v>0</v>
      </c>
      <c r="Q90" s="296" t="str">
        <f>IF(J90&lt;0,H90-P90+J90,"")</f>
        <v/>
      </c>
      <c r="R90" s="287"/>
      <c r="S90" s="296">
        <f>IF(J90&lt;0,0,G90+P90)</f>
        <v>0</v>
      </c>
      <c r="T90" s="296">
        <f>IF(J90&lt;0,0,L90-S90)</f>
        <v>0</v>
      </c>
      <c r="U90" s="298"/>
      <c r="V90" s="299">
        <f>+X90+W90</f>
        <v>0</v>
      </c>
      <c r="W90" s="300">
        <f>ROUND(IF(X90=0,0,IF(J90&lt;0,-(X90),IF((L90*10%&gt;T90-X90),-ROUND((L90*10%-T90+X90),0),0))),0)</f>
        <v>0</v>
      </c>
      <c r="X90" s="267">
        <v>0</v>
      </c>
      <c r="Y90" s="301"/>
      <c r="Z90" s="302"/>
      <c r="AA90" s="303"/>
      <c r="AB90" s="303" t="str">
        <f t="shared" si="46"/>
        <v/>
      </c>
      <c r="AC90" s="304">
        <f t="shared" si="47"/>
        <v>0</v>
      </c>
      <c r="AD90" s="304" t="str">
        <f t="shared" si="48"/>
        <v/>
      </c>
      <c r="AE90" s="302"/>
      <c r="AF90" s="302"/>
      <c r="AG90" s="302"/>
      <c r="AH90" s="302"/>
      <c r="AI90" s="302"/>
      <c r="AJ90" s="302"/>
      <c r="AK90" s="302"/>
      <c r="AL90" s="302"/>
      <c r="AM90" s="302"/>
      <c r="AN90" s="302"/>
      <c r="AO90" s="302"/>
      <c r="AP90" s="302"/>
      <c r="AQ90" s="302"/>
      <c r="AR90" s="302"/>
      <c r="AS90" s="302"/>
      <c r="AT90" s="302"/>
      <c r="AU90" s="302"/>
      <c r="AV90" s="302"/>
      <c r="AW90" s="302"/>
      <c r="AX90" s="302"/>
    </row>
    <row r="91" spans="1:50" s="263" customFormat="1" ht="12.75" hidden="1" outlineLevel="1">
      <c r="A91" s="291" t="str">
        <f t="shared" si="45"/>
        <v/>
      </c>
      <c r="B91" s="292"/>
      <c r="C91" s="309"/>
      <c r="D91" s="323"/>
      <c r="E91" s="286"/>
      <c r="F91" s="295"/>
      <c r="G91" s="295"/>
      <c r="H91" s="296">
        <f>+F91-G91</f>
        <v>0</v>
      </c>
      <c r="I91" s="287"/>
      <c r="J91" s="296"/>
      <c r="K91" s="287"/>
      <c r="L91" s="296">
        <f>IF(OR(AND(F91&gt;0,J91&gt;0),AND(F91&lt;0,J91&gt;0)),"VILLA",ROUND(IF((OR(J91=0,J91="")),F91*STU,IF(J91&lt;0,F91*STU,J91)),0))</f>
        <v>0</v>
      </c>
      <c r="M91" s="287"/>
      <c r="N91" s="297"/>
      <c r="O91" s="288"/>
      <c r="P91" s="324">
        <f>ROUND(INT(MAX(IF((G91+L91*N91*MAN/12)&gt;(0.9*L91),IF(J91&lt;0,0,0.9*L91-G91),IF(J91&lt;0,0,L91*N91*MAN/12)),0)+0.5),0)</f>
        <v>0</v>
      </c>
      <c r="Q91" s="296" t="str">
        <f>IF(J91&lt;0,H91-P91+J91,"")</f>
        <v/>
      </c>
      <c r="R91" s="287"/>
      <c r="S91" s="296">
        <f>IF(J91&lt;0,0,G91+P91)</f>
        <v>0</v>
      </c>
      <c r="T91" s="296">
        <f>IF(J91&lt;0,0,L91-S91)</f>
        <v>0</v>
      </c>
      <c r="U91" s="298"/>
      <c r="V91" s="299">
        <f>+X91+W91</f>
        <v>0</v>
      </c>
      <c r="W91" s="300">
        <f>ROUND(IF(X91=0,0,IF(J91&lt;0,-(X91),IF((L91*10%&gt;T91-X91),-ROUND((L91*10%-T91+X91),0),0))),0)</f>
        <v>0</v>
      </c>
      <c r="X91" s="267">
        <v>0</v>
      </c>
      <c r="Y91" s="301"/>
      <c r="Z91" s="302"/>
      <c r="AA91" s="303"/>
      <c r="AB91" s="303" t="str">
        <f t="shared" si="46"/>
        <v/>
      </c>
      <c r="AC91" s="304">
        <f t="shared" si="47"/>
        <v>0</v>
      </c>
      <c r="AD91" s="304" t="str">
        <f t="shared" si="48"/>
        <v/>
      </c>
      <c r="AE91" s="302"/>
      <c r="AF91" s="302"/>
      <c r="AG91" s="302"/>
      <c r="AH91" s="302"/>
      <c r="AI91" s="302"/>
      <c r="AJ91" s="302"/>
      <c r="AK91" s="302"/>
      <c r="AL91" s="302"/>
      <c r="AM91" s="302"/>
      <c r="AN91" s="302"/>
      <c r="AO91" s="302"/>
      <c r="AP91" s="302"/>
      <c r="AQ91" s="302"/>
      <c r="AR91" s="302"/>
      <c r="AS91" s="302"/>
      <c r="AT91" s="302"/>
      <c r="AU91" s="302"/>
      <c r="AV91" s="302"/>
      <c r="AW91" s="302"/>
      <c r="AX91" s="302"/>
    </row>
    <row r="92" spans="1:50" s="263" customFormat="1" ht="12.75" hidden="1" outlineLevel="1">
      <c r="A92" s="291" t="str">
        <f t="shared" si="45"/>
        <v/>
      </c>
      <c r="B92" s="292"/>
      <c r="C92" s="309"/>
      <c r="D92" s="323"/>
      <c r="E92" s="286"/>
      <c r="F92" s="295"/>
      <c r="G92" s="295"/>
      <c r="H92" s="296">
        <f>+F92-G92</f>
        <v>0</v>
      </c>
      <c r="I92" s="287"/>
      <c r="J92" s="296"/>
      <c r="K92" s="287"/>
      <c r="L92" s="296">
        <f>IF(OR(AND(F92&gt;0,J92&gt;0),AND(F92&lt;0,J92&gt;0)),"VILLA",ROUND(IF((OR(J92=0,J92="")),F92*STU,IF(J92&lt;0,F92*STU,J92)),0))</f>
        <v>0</v>
      </c>
      <c r="M92" s="287"/>
      <c r="N92" s="297"/>
      <c r="O92" s="288"/>
      <c r="P92" s="324">
        <f>ROUND(INT(MAX(IF((G92+L92*N92*MAN/12)&gt;(0.9*L92),IF(J92&lt;0,0,0.9*L92-G92),IF(J92&lt;0,0,L92*N92*MAN/12)),0)+0.5),0)</f>
        <v>0</v>
      </c>
      <c r="Q92" s="296" t="str">
        <f>IF(J92&lt;0,H92-P92+J92,"")</f>
        <v/>
      </c>
      <c r="R92" s="287"/>
      <c r="S92" s="296">
        <f>IF(J92&lt;0,0,G92+P92)</f>
        <v>0</v>
      </c>
      <c r="T92" s="296">
        <f>IF(J92&lt;0,0,L92-S92)</f>
        <v>0</v>
      </c>
      <c r="U92" s="298"/>
      <c r="V92" s="299">
        <f>+X92+W92</f>
        <v>0</v>
      </c>
      <c r="W92" s="300">
        <f>ROUND(IF(X92=0,0,IF(J92&lt;0,-(X92),IF((L92*10%&gt;T92-X92),-ROUND((L92*10%-T92+X92),0),0))),0)</f>
        <v>0</v>
      </c>
      <c r="X92" s="267">
        <v>0</v>
      </c>
      <c r="Y92" s="301"/>
      <c r="Z92" s="302"/>
      <c r="AA92" s="303"/>
      <c r="AB92" s="303" t="str">
        <f t="shared" si="46"/>
        <v/>
      </c>
      <c r="AC92" s="304">
        <f t="shared" si="47"/>
        <v>0</v>
      </c>
      <c r="AD92" s="304" t="str">
        <f t="shared" si="48"/>
        <v/>
      </c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  <c r="AO92" s="302"/>
      <c r="AP92" s="302"/>
      <c r="AQ92" s="302"/>
      <c r="AR92" s="302"/>
      <c r="AS92" s="302"/>
      <c r="AT92" s="302"/>
      <c r="AU92" s="302"/>
      <c r="AV92" s="302"/>
      <c r="AW92" s="302"/>
      <c r="AX92" s="302"/>
    </row>
    <row r="93" spans="1:50" s="263" customFormat="1" ht="4.5" hidden="1" customHeight="1" outlineLevel="1">
      <c r="A93" s="291" t="str">
        <f t="shared" si="45"/>
        <v/>
      </c>
      <c r="B93" s="292"/>
      <c r="C93" s="309"/>
      <c r="D93" s="285"/>
      <c r="E93" s="286"/>
      <c r="F93" s="296"/>
      <c r="G93" s="296"/>
      <c r="H93" s="296"/>
      <c r="I93" s="287"/>
      <c r="J93" s="296"/>
      <c r="K93" s="287"/>
      <c r="L93" s="296"/>
      <c r="M93" s="287"/>
      <c r="N93" s="275"/>
      <c r="O93" s="288"/>
      <c r="P93" s="296"/>
      <c r="Q93" s="296"/>
      <c r="R93" s="287"/>
      <c r="S93" s="296"/>
      <c r="T93" s="296"/>
      <c r="U93" s="298"/>
      <c r="V93" s="299"/>
      <c r="W93" s="300"/>
      <c r="X93" s="267"/>
      <c r="Y93" s="301"/>
      <c r="AA93" s="303"/>
      <c r="AB93" s="303" t="str">
        <f t="shared" si="46"/>
        <v/>
      </c>
      <c r="AC93" s="304">
        <f t="shared" si="47"/>
        <v>0</v>
      </c>
      <c r="AD93" s="304" t="str">
        <f t="shared" si="48"/>
        <v/>
      </c>
    </row>
    <row r="94" spans="1:50" s="263" customFormat="1" ht="10.5" hidden="1" customHeight="1" outlineLevel="1">
      <c r="A94" s="291" t="str">
        <f t="shared" si="45"/>
        <v/>
      </c>
      <c r="B94" s="292"/>
      <c r="C94" s="309"/>
      <c r="D94" s="285"/>
      <c r="E94" s="286"/>
      <c r="F94" s="310">
        <f>SUM(F89:F93)</f>
        <v>0</v>
      </c>
      <c r="G94" s="310">
        <f>SUM(G89:G93)</f>
        <v>0</v>
      </c>
      <c r="H94" s="310">
        <f>SUM(H89:H93)</f>
        <v>0</v>
      </c>
      <c r="I94" s="287"/>
      <c r="J94" s="310">
        <f>SUM(J89:J93)</f>
        <v>0</v>
      </c>
      <c r="K94" s="287"/>
      <c r="L94" s="310">
        <f>SUM(L89:L93)</f>
        <v>0</v>
      </c>
      <c r="M94" s="287"/>
      <c r="N94" s="275"/>
      <c r="O94" s="288"/>
      <c r="P94" s="310">
        <f>SUM(P89:P93)</f>
        <v>0</v>
      </c>
      <c r="Q94" s="310">
        <f>SUM(Q89:Q93)</f>
        <v>0</v>
      </c>
      <c r="R94" s="287"/>
      <c r="S94" s="310">
        <f>SUM(S89:S93)</f>
        <v>0</v>
      </c>
      <c r="T94" s="310">
        <f>SUM(T89:T93)</f>
        <v>0</v>
      </c>
      <c r="U94" s="298"/>
      <c r="V94" s="310">
        <f>SUM(V89:V93)</f>
        <v>0</v>
      </c>
      <c r="W94" s="310">
        <f>SUM(W89:W93)</f>
        <v>0</v>
      </c>
      <c r="X94" s="310">
        <f>SUM(X89:X93)</f>
        <v>0</v>
      </c>
      <c r="Y94" s="301"/>
      <c r="Z94" s="310">
        <f>SUM(Z89:Z93)</f>
        <v>0</v>
      </c>
      <c r="AA94" s="303"/>
      <c r="AB94" s="303" t="str">
        <f t="shared" si="46"/>
        <v/>
      </c>
      <c r="AC94" s="304">
        <f t="shared" si="47"/>
        <v>0</v>
      </c>
      <c r="AD94" s="304" t="str">
        <f t="shared" si="48"/>
        <v/>
      </c>
    </row>
    <row r="95" spans="1:50" s="267" customFormat="1" ht="4.5" customHeight="1" collapsed="1">
      <c r="A95" s="291" t="str">
        <f t="shared" si="45"/>
        <v/>
      </c>
      <c r="B95" s="292"/>
      <c r="D95" s="326"/>
      <c r="E95" s="286"/>
      <c r="F95" s="296"/>
      <c r="G95" s="296"/>
      <c r="H95" s="296"/>
      <c r="I95" s="287"/>
      <c r="J95" s="296"/>
      <c r="K95" s="287"/>
      <c r="L95" s="296"/>
      <c r="M95" s="287"/>
      <c r="N95" s="261"/>
      <c r="O95" s="288"/>
      <c r="P95" s="296"/>
      <c r="Q95" s="296"/>
      <c r="R95" s="287"/>
      <c r="S95" s="296"/>
      <c r="T95" s="296"/>
      <c r="U95" s="298"/>
      <c r="V95" s="325"/>
      <c r="W95" s="296"/>
      <c r="X95" s="296"/>
      <c r="Y95" s="301"/>
      <c r="AA95" s="303"/>
      <c r="AB95" s="303" t="str">
        <f t="shared" si="46"/>
        <v/>
      </c>
      <c r="AC95" s="304">
        <f t="shared" si="47"/>
        <v>0</v>
      </c>
      <c r="AD95" s="304" t="str">
        <f t="shared" si="48"/>
        <v/>
      </c>
    </row>
    <row r="96" spans="1:50" s="267" customFormat="1" ht="16.5" customHeight="1" thickBot="1">
      <c r="A96" s="291" t="str">
        <f t="shared" si="45"/>
        <v/>
      </c>
      <c r="B96" s="292"/>
      <c r="C96" s="302"/>
      <c r="D96" s="327" t="s">
        <v>86</v>
      </c>
      <c r="E96" s="286"/>
      <c r="F96" s="328">
        <f>F26+F35+F45+F55+F80+F86+F63+F71+F94</f>
        <v>153700000</v>
      </c>
      <c r="G96" s="328">
        <f>G26+G35+G45+G55+G80+G86+G63+G71+G94</f>
        <v>30016000</v>
      </c>
      <c r="H96" s="328">
        <f>H26+H35+H45+H55+H80+H86+H63+H71+H94</f>
        <v>123684000</v>
      </c>
      <c r="I96" s="287"/>
      <c r="J96" s="328">
        <f>J26+J35+J45+J55+J80+J86+J63+J71+J94</f>
        <v>16700000</v>
      </c>
      <c r="K96" s="328">
        <f>K26+K35+K45+K55+K80+K86+K63+K71+K94</f>
        <v>0</v>
      </c>
      <c r="L96" s="328">
        <f>L26+L35+L45+L55+L80+L86+L63+L71+L94</f>
        <v>178400000</v>
      </c>
      <c r="M96" s="287"/>
      <c r="N96" s="275"/>
      <c r="O96" s="288"/>
      <c r="P96" s="328">
        <f>P26+P35+P45+P55+P80+P86+P63+P71+P94</f>
        <v>16922900</v>
      </c>
      <c r="Q96" s="328">
        <f>Q26+Q35+Q45+Q55+Q80+Q86+Q63+Q71+Q94</f>
        <v>-960000</v>
      </c>
      <c r="R96" s="328">
        <f>R26+R35+R45+R55+R80+R86+R63+R71+R94</f>
        <v>0</v>
      </c>
      <c r="S96" s="328">
        <f>S26+S35+S45+S55+S80+S86+S63+S71+S94</f>
        <v>42978900</v>
      </c>
      <c r="T96" s="328">
        <f>T26+T35+T45+T55+T80+T86+T63+T71+T94</f>
        <v>124421100</v>
      </c>
      <c r="U96" s="298"/>
      <c r="V96" s="328">
        <f>V26+V35+V45+V55+V80+V86+V63+V71+V94</f>
        <v>9300000</v>
      </c>
      <c r="W96" s="328">
        <f>W26+W35+W45+W55+W80+W86+W63+W71+W94</f>
        <v>9300000</v>
      </c>
      <c r="X96" s="328">
        <f>X26+X35+X45+X55+X80+X86+X63+X71+X94</f>
        <v>0</v>
      </c>
      <c r="Y96" s="316"/>
      <c r="Z96" s="328">
        <f>Z26+Z35+Z45+Z55+Z80+Z86+Z63+Z71+Z94</f>
        <v>0</v>
      </c>
      <c r="AA96" s="303"/>
      <c r="AB96" s="303" t="str">
        <f t="shared" si="46"/>
        <v/>
      </c>
      <c r="AC96" s="304">
        <f t="shared" si="47"/>
        <v>0</v>
      </c>
      <c r="AD96" s="304" t="str">
        <f t="shared" si="48"/>
        <v/>
      </c>
    </row>
    <row r="97" spans="1:30" s="267" customFormat="1" ht="13.5" thickTop="1">
      <c r="A97" s="253"/>
      <c r="B97" s="292"/>
      <c r="C97" s="329"/>
      <c r="D97" s="256"/>
      <c r="E97" s="279"/>
      <c r="F97" s="296"/>
      <c r="G97" s="296"/>
      <c r="H97" s="296"/>
      <c r="I97" s="287"/>
      <c r="J97" s="296"/>
      <c r="K97" s="287"/>
      <c r="L97" s="296"/>
      <c r="M97" s="287"/>
      <c r="N97" s="261"/>
      <c r="O97" s="288"/>
      <c r="P97" s="296"/>
      <c r="Q97" s="296"/>
      <c r="R97" s="287"/>
      <c r="S97" s="296"/>
      <c r="T97" s="296"/>
      <c r="U97" s="298"/>
      <c r="AD97" s="304" t="str">
        <f t="shared" si="48"/>
        <v/>
      </c>
    </row>
    <row r="98" spans="1:30" s="267" customFormat="1" ht="12.75">
      <c r="A98" s="253"/>
      <c r="B98" s="292"/>
      <c r="D98" s="256"/>
      <c r="E98" s="286"/>
      <c r="F98" s="296"/>
      <c r="G98" s="296"/>
      <c r="H98" s="296">
        <f>+'Skattal.fyrn. 2006'!T98</f>
        <v>123684000</v>
      </c>
      <c r="I98" s="287"/>
      <c r="J98" s="296"/>
      <c r="K98" s="287"/>
      <c r="L98" s="296"/>
      <c r="M98" s="287"/>
      <c r="N98" s="261"/>
      <c r="O98" s="288"/>
      <c r="P98" s="296"/>
      <c r="Q98" s="296"/>
      <c r="R98" s="287"/>
      <c r="S98" s="296"/>
      <c r="T98" s="296"/>
      <c r="U98" s="298"/>
      <c r="AD98" s="304" t="str">
        <f t="shared" si="48"/>
        <v/>
      </c>
    </row>
    <row r="99" spans="1:30" s="267" customFormat="1" ht="12.75" hidden="1" outlineLevel="1">
      <c r="A99" s="253"/>
      <c r="B99" s="292"/>
      <c r="D99" s="256"/>
      <c r="E99" s="286"/>
      <c r="F99" s="267">
        <f t="shared" ref="F99:M99" si="49">SUM(F16:F87)</f>
        <v>307400000</v>
      </c>
      <c r="G99" s="267">
        <f t="shared" si="49"/>
        <v>60032000</v>
      </c>
      <c r="H99" s="267">
        <f t="shared" si="49"/>
        <v>247368000</v>
      </c>
      <c r="I99" s="267">
        <f t="shared" si="49"/>
        <v>0</v>
      </c>
      <c r="J99" s="267">
        <f t="shared" si="49"/>
        <v>33400000</v>
      </c>
      <c r="K99" s="267">
        <f t="shared" si="49"/>
        <v>0</v>
      </c>
      <c r="L99" s="267">
        <f t="shared" si="49"/>
        <v>356800000</v>
      </c>
      <c r="M99" s="267">
        <f t="shared" si="49"/>
        <v>2</v>
      </c>
      <c r="O99" s="267">
        <f t="shared" ref="O99:X99" si="50">SUM(O16:O87)</f>
        <v>0</v>
      </c>
      <c r="P99" s="267">
        <f t="shared" si="50"/>
        <v>33845800</v>
      </c>
      <c r="Q99" s="267">
        <f t="shared" si="50"/>
        <v>-1920000</v>
      </c>
      <c r="R99" s="267">
        <f t="shared" si="50"/>
        <v>0</v>
      </c>
      <c r="S99" s="267">
        <f t="shared" si="50"/>
        <v>85957800</v>
      </c>
      <c r="T99" s="267">
        <f t="shared" si="50"/>
        <v>248842200</v>
      </c>
      <c r="U99" s="267">
        <f t="shared" si="50"/>
        <v>0</v>
      </c>
      <c r="V99" s="267">
        <f t="shared" si="50"/>
        <v>18600000</v>
      </c>
      <c r="W99" s="267">
        <f t="shared" si="50"/>
        <v>18600000</v>
      </c>
      <c r="X99" s="267">
        <f t="shared" si="50"/>
        <v>0</v>
      </c>
      <c r="AD99" s="304" t="str">
        <f t="shared" si="48"/>
        <v/>
      </c>
    </row>
    <row r="100" spans="1:30" s="267" customFormat="1" ht="12.75" hidden="1" outlineLevel="1">
      <c r="A100" s="253"/>
      <c r="B100" s="292"/>
      <c r="C100" s="267" t="s">
        <v>87</v>
      </c>
      <c r="D100" s="256"/>
      <c r="E100" s="286"/>
      <c r="F100" s="267">
        <f t="shared" ref="F100:M100" si="51">+F99/2</f>
        <v>153700000</v>
      </c>
      <c r="G100" s="267">
        <f t="shared" si="51"/>
        <v>30016000</v>
      </c>
      <c r="H100" s="267">
        <f t="shared" si="51"/>
        <v>123684000</v>
      </c>
      <c r="I100" s="267">
        <f t="shared" si="51"/>
        <v>0</v>
      </c>
      <c r="J100" s="267">
        <f t="shared" si="51"/>
        <v>16700000</v>
      </c>
      <c r="K100" s="267">
        <f t="shared" si="51"/>
        <v>0</v>
      </c>
      <c r="L100" s="267">
        <f t="shared" si="51"/>
        <v>178400000</v>
      </c>
      <c r="M100" s="267">
        <f t="shared" si="51"/>
        <v>1</v>
      </c>
      <c r="O100" s="267">
        <f t="shared" ref="O100:X100" si="52">+O99/2</f>
        <v>0</v>
      </c>
      <c r="P100" s="267">
        <f t="shared" si="52"/>
        <v>16922900</v>
      </c>
      <c r="Q100" s="267">
        <f t="shared" si="52"/>
        <v>-960000</v>
      </c>
      <c r="R100" s="267">
        <f t="shared" si="52"/>
        <v>0</v>
      </c>
      <c r="S100" s="267">
        <f t="shared" si="52"/>
        <v>42978900</v>
      </c>
      <c r="T100" s="267">
        <f t="shared" si="52"/>
        <v>124421100</v>
      </c>
      <c r="U100" s="267">
        <f t="shared" si="52"/>
        <v>0</v>
      </c>
      <c r="V100" s="267">
        <f t="shared" si="52"/>
        <v>9300000</v>
      </c>
      <c r="W100" s="267">
        <f t="shared" si="52"/>
        <v>9300000</v>
      </c>
      <c r="X100" s="267">
        <f t="shared" si="52"/>
        <v>0</v>
      </c>
      <c r="AD100" s="304" t="str">
        <f t="shared" si="48"/>
        <v/>
      </c>
    </row>
    <row r="101" spans="1:30" s="267" customFormat="1" ht="12.75" hidden="1" outlineLevel="1">
      <c r="A101" s="253"/>
      <c r="B101" s="292"/>
      <c r="C101" s="267" t="s">
        <v>88</v>
      </c>
      <c r="D101" s="256"/>
      <c r="E101" s="286"/>
      <c r="F101" s="296">
        <f t="shared" ref="F101:M101" si="53">+F96-F100</f>
        <v>0</v>
      </c>
      <c r="G101" s="296">
        <f t="shared" si="53"/>
        <v>0</v>
      </c>
      <c r="H101" s="296">
        <f t="shared" si="53"/>
        <v>0</v>
      </c>
      <c r="I101" s="296">
        <f t="shared" si="53"/>
        <v>0</v>
      </c>
      <c r="J101" s="296">
        <f t="shared" si="53"/>
        <v>0</v>
      </c>
      <c r="K101" s="296">
        <f t="shared" si="53"/>
        <v>0</v>
      </c>
      <c r="L101" s="296">
        <f t="shared" si="53"/>
        <v>0</v>
      </c>
      <c r="M101" s="296">
        <f t="shared" si="53"/>
        <v>-1</v>
      </c>
      <c r="N101" s="296"/>
      <c r="O101" s="296">
        <f t="shared" ref="O101:X101" si="54">+O96-O100</f>
        <v>0</v>
      </c>
      <c r="P101" s="296">
        <f t="shared" si="54"/>
        <v>0</v>
      </c>
      <c r="Q101" s="296">
        <f t="shared" si="54"/>
        <v>0</v>
      </c>
      <c r="R101" s="296">
        <f t="shared" si="54"/>
        <v>0</v>
      </c>
      <c r="S101" s="296">
        <f t="shared" si="54"/>
        <v>0</v>
      </c>
      <c r="T101" s="296">
        <f t="shared" si="54"/>
        <v>0</v>
      </c>
      <c r="U101" s="296">
        <f t="shared" si="54"/>
        <v>0</v>
      </c>
      <c r="V101" s="296">
        <f t="shared" si="54"/>
        <v>0</v>
      </c>
      <c r="W101" s="296">
        <f t="shared" si="54"/>
        <v>0</v>
      </c>
      <c r="X101" s="296">
        <f t="shared" si="54"/>
        <v>0</v>
      </c>
      <c r="AD101" s="304" t="str">
        <f t="shared" si="48"/>
        <v/>
      </c>
    </row>
    <row r="102" spans="1:30" s="267" customFormat="1" ht="12.75" collapsed="1">
      <c r="A102" s="253"/>
      <c r="B102" s="292"/>
      <c r="D102" s="256"/>
      <c r="E102" s="286"/>
      <c r="F102" s="296"/>
      <c r="G102" s="296"/>
      <c r="H102" s="296"/>
      <c r="I102" s="287"/>
      <c r="J102" s="296"/>
      <c r="K102" s="287"/>
      <c r="L102" s="296"/>
      <c r="M102" s="287"/>
      <c r="N102" s="261"/>
      <c r="O102" s="288"/>
      <c r="P102" s="296"/>
      <c r="Q102" s="296"/>
      <c r="R102" s="287"/>
      <c r="S102" s="296"/>
      <c r="T102" s="296"/>
      <c r="U102" s="298"/>
      <c r="AD102" s="304" t="str">
        <f t="shared" si="48"/>
        <v/>
      </c>
    </row>
    <row r="103" spans="1:30" s="267" customFormat="1" ht="12.75">
      <c r="A103" s="253"/>
      <c r="B103" s="292"/>
      <c r="D103" s="256"/>
      <c r="E103" s="286"/>
      <c r="F103" s="296"/>
      <c r="G103" s="296"/>
      <c r="H103" s="296"/>
      <c r="I103" s="287"/>
      <c r="J103" s="296"/>
      <c r="K103" s="287"/>
      <c r="L103" s="296"/>
      <c r="M103" s="287"/>
      <c r="N103" s="261"/>
      <c r="O103" s="288"/>
      <c r="P103" s="296"/>
      <c r="Q103" s="296"/>
      <c r="R103" s="287"/>
      <c r="S103" s="296"/>
      <c r="T103" s="296"/>
      <c r="U103" s="298"/>
      <c r="AD103" s="304" t="str">
        <f t="shared" si="48"/>
        <v/>
      </c>
    </row>
    <row r="104" spans="1:30" s="331" customFormat="1" ht="12.75">
      <c r="A104" s="330"/>
      <c r="B104" s="292"/>
      <c r="H104" s="332"/>
      <c r="J104" s="332"/>
      <c r="AD104" s="304" t="str">
        <f t="shared" si="48"/>
        <v/>
      </c>
    </row>
    <row r="105" spans="1:30" s="331" customFormat="1" ht="12.75">
      <c r="A105" s="330"/>
      <c r="B105" s="292"/>
      <c r="H105" s="332"/>
      <c r="J105" s="332"/>
      <c r="AD105" s="304" t="str">
        <f t="shared" si="48"/>
        <v/>
      </c>
    </row>
    <row r="106" spans="1:30" s="331" customFormat="1" ht="12.75">
      <c r="A106" s="330"/>
      <c r="B106" s="292"/>
      <c r="H106" s="332"/>
      <c r="J106" s="332"/>
      <c r="AD106" s="304" t="str">
        <f t="shared" si="48"/>
        <v/>
      </c>
    </row>
    <row r="107" spans="1:30" s="331" customFormat="1" ht="12.75">
      <c r="A107" s="330"/>
      <c r="B107" s="292"/>
      <c r="H107" s="332"/>
      <c r="J107" s="332"/>
      <c r="AD107" s="304" t="str">
        <f t="shared" si="48"/>
        <v/>
      </c>
    </row>
    <row r="108" spans="1:30" s="331" customFormat="1" ht="12.75">
      <c r="A108" s="330"/>
      <c r="B108" s="292"/>
      <c r="H108" s="332"/>
      <c r="J108" s="332"/>
    </row>
    <row r="109" spans="1:30" s="331" customFormat="1" ht="12.75">
      <c r="A109" s="330"/>
      <c r="B109" s="292"/>
      <c r="H109" s="332"/>
      <c r="J109" s="332"/>
    </row>
    <row r="110" spans="1:30" s="331" customFormat="1" ht="12.75">
      <c r="A110" s="330"/>
      <c r="B110" s="292"/>
      <c r="H110" s="332"/>
      <c r="J110" s="332"/>
    </row>
    <row r="111" spans="1:30" s="331" customFormat="1" ht="12.75">
      <c r="A111" s="330"/>
      <c r="B111" s="292"/>
      <c r="H111" s="332"/>
      <c r="J111" s="332"/>
    </row>
    <row r="112" spans="1:30" s="331" customFormat="1" ht="12.75">
      <c r="A112" s="330"/>
      <c r="B112" s="292"/>
      <c r="H112" s="332"/>
      <c r="J112" s="332"/>
    </row>
    <row r="113" spans="1:10" s="331" customFormat="1" ht="12.75">
      <c r="A113" s="330"/>
      <c r="B113" s="292"/>
      <c r="H113" s="332"/>
      <c r="J113" s="332"/>
    </row>
    <row r="114" spans="1:10" s="331" customFormat="1" ht="12.75">
      <c r="A114" s="330"/>
      <c r="B114" s="292"/>
      <c r="H114" s="332"/>
      <c r="J114" s="332"/>
    </row>
    <row r="115" spans="1:10" s="331" customFormat="1" ht="12.75">
      <c r="A115" s="330"/>
      <c r="B115" s="292"/>
      <c r="H115" s="332"/>
      <c r="J115" s="332"/>
    </row>
    <row r="116" spans="1:10" s="331" customFormat="1" ht="12.75">
      <c r="A116" s="330"/>
      <c r="B116" s="292"/>
      <c r="H116" s="332"/>
      <c r="J116" s="332"/>
    </row>
    <row r="117" spans="1:10" s="331" customFormat="1" ht="12.75">
      <c r="A117" s="330"/>
      <c r="B117" s="292"/>
      <c r="H117" s="332"/>
      <c r="J117" s="332"/>
    </row>
    <row r="118" spans="1:10" s="331" customFormat="1" ht="12.75">
      <c r="A118" s="330"/>
      <c r="B118" s="292"/>
      <c r="H118" s="332"/>
      <c r="J118" s="332"/>
    </row>
    <row r="119" spans="1:10" s="331" customFormat="1" ht="12.75">
      <c r="A119" s="330"/>
      <c r="B119" s="292"/>
      <c r="H119" s="332"/>
      <c r="J119" s="332"/>
    </row>
    <row r="120" spans="1:10" s="331" customFormat="1" ht="12.75">
      <c r="A120" s="330"/>
      <c r="B120" s="292"/>
      <c r="H120" s="332"/>
      <c r="J120" s="332"/>
    </row>
    <row r="121" spans="1:10" s="331" customFormat="1" ht="12.75">
      <c r="A121" s="330"/>
      <c r="B121" s="292"/>
      <c r="H121" s="332"/>
      <c r="J121" s="332"/>
    </row>
    <row r="122" spans="1:10" s="331" customFormat="1" ht="12.75">
      <c r="A122" s="330"/>
      <c r="B122" s="292"/>
      <c r="H122" s="332"/>
      <c r="J122" s="332"/>
    </row>
    <row r="123" spans="1:10" s="331" customFormat="1" ht="12.75">
      <c r="A123" s="330"/>
      <c r="B123" s="292"/>
      <c r="H123" s="332"/>
      <c r="J123" s="332"/>
    </row>
    <row r="124" spans="1:10" s="331" customFormat="1" ht="12.75">
      <c r="A124" s="330"/>
      <c r="B124" s="292"/>
      <c r="H124" s="332"/>
      <c r="J124" s="332"/>
    </row>
    <row r="125" spans="1:10" s="331" customFormat="1" ht="12.75">
      <c r="A125" s="330"/>
      <c r="B125" s="292"/>
      <c r="H125" s="332"/>
      <c r="J125" s="332"/>
    </row>
    <row r="126" spans="1:10" s="331" customFormat="1" ht="12.75">
      <c r="A126" s="330"/>
      <c r="B126" s="292"/>
      <c r="H126" s="332"/>
      <c r="J126" s="332"/>
    </row>
    <row r="127" spans="1:10" s="331" customFormat="1" ht="12.75">
      <c r="A127" s="330"/>
      <c r="B127" s="292"/>
      <c r="H127" s="332"/>
      <c r="J127" s="332"/>
    </row>
    <row r="128" spans="1:10" s="331" customFormat="1" ht="12.75">
      <c r="A128" s="330"/>
      <c r="B128" s="292"/>
      <c r="H128" s="332"/>
      <c r="J128" s="332"/>
    </row>
    <row r="129" spans="1:10" s="331" customFormat="1" ht="12.75">
      <c r="A129" s="330"/>
      <c r="B129" s="292"/>
      <c r="H129" s="332"/>
      <c r="J129" s="332"/>
    </row>
    <row r="130" spans="1:10" s="331" customFormat="1" ht="12.75">
      <c r="A130" s="330"/>
      <c r="B130" s="292"/>
      <c r="H130" s="332"/>
      <c r="J130" s="332"/>
    </row>
    <row r="131" spans="1:10" s="331" customFormat="1" ht="12.75">
      <c r="A131" s="330"/>
      <c r="B131" s="292"/>
      <c r="H131" s="332"/>
      <c r="J131" s="332"/>
    </row>
    <row r="132" spans="1:10" s="331" customFormat="1" ht="12.75">
      <c r="A132" s="330"/>
      <c r="B132" s="292"/>
      <c r="H132" s="332"/>
      <c r="J132" s="332"/>
    </row>
    <row r="133" spans="1:10" s="331" customFormat="1" ht="12.75">
      <c r="A133" s="330"/>
      <c r="B133" s="292"/>
      <c r="H133" s="332"/>
      <c r="J133" s="332"/>
    </row>
    <row r="134" spans="1:10" s="331" customFormat="1" ht="12.75">
      <c r="A134" s="330"/>
      <c r="B134" s="292"/>
      <c r="H134" s="332"/>
      <c r="J134" s="332"/>
    </row>
    <row r="135" spans="1:10" s="331" customFormat="1" ht="12.75">
      <c r="A135" s="330"/>
      <c r="B135" s="292"/>
      <c r="H135" s="332"/>
      <c r="J135" s="332"/>
    </row>
    <row r="136" spans="1:10" s="331" customFormat="1" ht="12.75">
      <c r="A136" s="330"/>
      <c r="B136" s="292"/>
      <c r="H136" s="332"/>
      <c r="J136" s="332"/>
    </row>
    <row r="137" spans="1:10" s="331" customFormat="1" ht="12.75">
      <c r="A137" s="330"/>
      <c r="B137" s="292"/>
      <c r="H137" s="332"/>
      <c r="J137" s="332"/>
    </row>
    <row r="138" spans="1:10" s="331" customFormat="1" ht="12.75">
      <c r="A138" s="330"/>
      <c r="B138" s="292"/>
      <c r="H138" s="332"/>
      <c r="J138" s="332"/>
    </row>
    <row r="139" spans="1:10" s="331" customFormat="1" ht="12.75">
      <c r="A139" s="330"/>
      <c r="B139" s="292"/>
      <c r="H139" s="332"/>
      <c r="J139" s="332"/>
    </row>
    <row r="140" spans="1:10" s="331" customFormat="1" ht="12.75">
      <c r="A140" s="330"/>
      <c r="B140" s="292"/>
      <c r="H140" s="332"/>
      <c r="J140" s="332"/>
    </row>
    <row r="141" spans="1:10" s="331" customFormat="1" ht="12.75">
      <c r="A141" s="330"/>
      <c r="B141" s="292"/>
      <c r="H141" s="332"/>
      <c r="J141" s="332"/>
    </row>
    <row r="142" spans="1:10" s="331" customFormat="1" ht="12.75">
      <c r="A142" s="330"/>
      <c r="B142" s="292"/>
      <c r="H142" s="332"/>
      <c r="J142" s="332"/>
    </row>
    <row r="143" spans="1:10" s="331" customFormat="1" ht="12.75">
      <c r="A143" s="330"/>
      <c r="B143" s="292"/>
      <c r="H143" s="332"/>
      <c r="J143" s="332"/>
    </row>
    <row r="144" spans="1:10" s="331" customFormat="1" ht="12.75">
      <c r="A144" s="330"/>
      <c r="B144" s="292"/>
      <c r="H144" s="332"/>
      <c r="J144" s="332"/>
    </row>
    <row r="145" spans="1:10" s="331" customFormat="1" ht="12.75">
      <c r="A145" s="330"/>
      <c r="B145" s="292"/>
      <c r="H145" s="332"/>
      <c r="J145" s="332"/>
    </row>
    <row r="146" spans="1:10" s="331" customFormat="1" ht="12.75">
      <c r="A146" s="330"/>
      <c r="B146" s="292"/>
      <c r="H146" s="332"/>
      <c r="J146" s="332"/>
    </row>
    <row r="147" spans="1:10" s="331" customFormat="1" ht="12.75">
      <c r="A147" s="330"/>
      <c r="B147" s="292"/>
      <c r="H147" s="332"/>
      <c r="J147" s="332"/>
    </row>
    <row r="148" spans="1:10" s="331" customFormat="1" ht="12.75">
      <c r="A148" s="330"/>
      <c r="B148" s="292"/>
      <c r="H148" s="332"/>
      <c r="J148" s="332"/>
    </row>
    <row r="149" spans="1:10" s="331" customFormat="1" ht="12.75">
      <c r="A149" s="330"/>
      <c r="B149" s="292"/>
      <c r="H149" s="332"/>
      <c r="J149" s="332"/>
    </row>
    <row r="150" spans="1:10" s="331" customFormat="1" ht="12.75">
      <c r="A150" s="330"/>
      <c r="B150" s="292"/>
      <c r="H150" s="332"/>
      <c r="J150" s="332"/>
    </row>
    <row r="151" spans="1:10" s="331" customFormat="1" ht="12.75">
      <c r="A151" s="330"/>
      <c r="B151" s="292"/>
      <c r="H151" s="332"/>
      <c r="J151" s="332"/>
    </row>
    <row r="152" spans="1:10" s="331" customFormat="1" ht="12.75">
      <c r="A152" s="330"/>
      <c r="B152" s="292"/>
      <c r="H152" s="332"/>
      <c r="J152" s="332"/>
    </row>
    <row r="153" spans="1:10" s="331" customFormat="1" ht="12.75">
      <c r="A153" s="330"/>
      <c r="B153" s="292"/>
      <c r="H153" s="332"/>
      <c r="J153" s="332"/>
    </row>
    <row r="154" spans="1:10" s="331" customFormat="1" ht="12.75">
      <c r="A154" s="330"/>
      <c r="B154" s="292"/>
      <c r="H154" s="332"/>
      <c r="J154" s="332"/>
    </row>
    <row r="155" spans="1:10" s="331" customFormat="1" ht="12.75">
      <c r="A155" s="330"/>
      <c r="B155" s="292"/>
      <c r="H155" s="332"/>
      <c r="J155" s="332"/>
    </row>
    <row r="156" spans="1:10" s="331" customFormat="1" ht="12.75">
      <c r="A156" s="330"/>
      <c r="B156" s="292"/>
      <c r="H156" s="332"/>
      <c r="J156" s="332"/>
    </row>
    <row r="157" spans="1:10" s="331" customFormat="1" ht="12.75">
      <c r="A157" s="330"/>
      <c r="B157" s="292"/>
      <c r="H157" s="332"/>
      <c r="J157" s="332"/>
    </row>
    <row r="158" spans="1:10" s="331" customFormat="1" ht="12.75">
      <c r="A158" s="330"/>
      <c r="B158" s="292"/>
      <c r="H158" s="332"/>
      <c r="J158" s="332"/>
    </row>
    <row r="159" spans="1:10" s="331" customFormat="1" ht="12.75">
      <c r="A159" s="330"/>
      <c r="B159" s="292"/>
      <c r="H159" s="332"/>
      <c r="J159" s="332"/>
    </row>
    <row r="160" spans="1:10" s="331" customFormat="1" ht="12.75">
      <c r="A160" s="330"/>
      <c r="B160" s="292"/>
      <c r="H160" s="332"/>
      <c r="J160" s="332"/>
    </row>
    <row r="161" spans="1:10" s="331" customFormat="1" ht="12.75">
      <c r="A161" s="330"/>
      <c r="B161" s="292"/>
      <c r="H161" s="332"/>
      <c r="J161" s="332"/>
    </row>
    <row r="162" spans="1:10" s="331" customFormat="1" ht="12.75">
      <c r="A162" s="330"/>
      <c r="B162" s="292"/>
      <c r="H162" s="332"/>
      <c r="J162" s="332"/>
    </row>
    <row r="163" spans="1:10" s="331" customFormat="1" ht="12.75">
      <c r="A163" s="330"/>
      <c r="B163" s="292"/>
      <c r="H163" s="332"/>
      <c r="J163" s="332"/>
    </row>
    <row r="164" spans="1:10" s="331" customFormat="1" ht="12.75">
      <c r="A164" s="330"/>
      <c r="B164" s="292"/>
      <c r="H164" s="332"/>
      <c r="J164" s="332"/>
    </row>
    <row r="165" spans="1:10" s="331" customFormat="1" ht="12.75">
      <c r="A165" s="330"/>
      <c r="B165" s="292"/>
      <c r="H165" s="332"/>
      <c r="J165" s="332"/>
    </row>
    <row r="166" spans="1:10" s="331" customFormat="1" ht="12.75">
      <c r="A166" s="330"/>
      <c r="B166" s="292"/>
      <c r="H166" s="332"/>
      <c r="J166" s="332"/>
    </row>
    <row r="167" spans="1:10" s="331" customFormat="1" ht="12.75">
      <c r="A167" s="330"/>
      <c r="B167" s="292"/>
      <c r="H167" s="332"/>
      <c r="J167" s="332"/>
    </row>
    <row r="168" spans="1:10" s="331" customFormat="1" ht="12.75">
      <c r="A168" s="330"/>
      <c r="B168" s="292"/>
      <c r="H168" s="332"/>
      <c r="J168" s="332"/>
    </row>
    <row r="169" spans="1:10" s="331" customFormat="1" ht="12.75">
      <c r="A169" s="330"/>
      <c r="B169" s="292"/>
      <c r="H169" s="332"/>
      <c r="J169" s="332"/>
    </row>
    <row r="170" spans="1:10" s="331" customFormat="1" ht="12.75">
      <c r="A170" s="330"/>
      <c r="B170" s="292"/>
      <c r="H170" s="332"/>
      <c r="J170" s="332"/>
    </row>
    <row r="171" spans="1:10" s="331" customFormat="1" ht="12.75">
      <c r="A171" s="330"/>
      <c r="B171" s="292"/>
      <c r="H171" s="332"/>
      <c r="J171" s="332"/>
    </row>
    <row r="172" spans="1:10" s="331" customFormat="1" ht="12.75">
      <c r="A172" s="330"/>
      <c r="B172" s="292"/>
      <c r="H172" s="332"/>
      <c r="J172" s="332"/>
    </row>
    <row r="173" spans="1:10" s="331" customFormat="1" ht="12.75">
      <c r="A173" s="330"/>
      <c r="B173" s="292"/>
      <c r="H173" s="332"/>
      <c r="J173" s="332"/>
    </row>
    <row r="174" spans="1:10" s="331" customFormat="1" ht="12.75">
      <c r="A174" s="330"/>
      <c r="B174" s="292"/>
      <c r="H174" s="332"/>
      <c r="J174" s="332"/>
    </row>
    <row r="175" spans="1:10" s="331" customFormat="1" ht="12.75">
      <c r="A175" s="330"/>
      <c r="B175" s="292"/>
      <c r="H175" s="332"/>
      <c r="J175" s="332"/>
    </row>
    <row r="176" spans="1:10" s="331" customFormat="1" ht="12.75">
      <c r="A176" s="330"/>
      <c r="B176" s="292"/>
      <c r="H176" s="332"/>
      <c r="J176" s="332"/>
    </row>
    <row r="177" spans="1:10" s="331" customFormat="1" ht="12.75">
      <c r="A177" s="330"/>
      <c r="B177" s="292"/>
      <c r="H177" s="332"/>
      <c r="J177" s="332"/>
    </row>
    <row r="178" spans="1:10" s="331" customFormat="1" ht="12.75">
      <c r="A178" s="330"/>
      <c r="B178" s="292"/>
      <c r="H178" s="332"/>
      <c r="J178" s="332"/>
    </row>
    <row r="179" spans="1:10" s="331" customFormat="1" ht="12.75">
      <c r="A179" s="330"/>
      <c r="B179" s="292"/>
      <c r="H179" s="332"/>
      <c r="J179" s="332"/>
    </row>
    <row r="180" spans="1:10" s="331" customFormat="1" ht="12.75">
      <c r="A180" s="330"/>
      <c r="B180" s="292"/>
      <c r="H180" s="332"/>
      <c r="J180" s="332"/>
    </row>
    <row r="181" spans="1:10" s="331" customFormat="1" ht="12.75">
      <c r="A181" s="330"/>
      <c r="B181" s="292"/>
      <c r="H181" s="332"/>
      <c r="J181" s="332"/>
    </row>
    <row r="182" spans="1:10" s="331" customFormat="1" ht="12.75">
      <c r="A182" s="330"/>
      <c r="B182" s="292"/>
      <c r="H182" s="332"/>
      <c r="J182" s="332"/>
    </row>
    <row r="183" spans="1:10" s="331" customFormat="1" ht="12.75">
      <c r="A183" s="330"/>
      <c r="B183" s="292"/>
      <c r="H183" s="332"/>
      <c r="J183" s="332"/>
    </row>
    <row r="184" spans="1:10" s="331" customFormat="1" ht="12.75">
      <c r="A184" s="330"/>
      <c r="B184" s="292"/>
      <c r="H184" s="332"/>
      <c r="J184" s="332"/>
    </row>
    <row r="185" spans="1:10" s="331" customFormat="1" ht="12.75">
      <c r="A185" s="330"/>
      <c r="B185" s="292"/>
      <c r="H185" s="332"/>
      <c r="J185" s="332"/>
    </row>
    <row r="186" spans="1:10" s="331" customFormat="1" ht="12.75">
      <c r="A186" s="330"/>
      <c r="B186" s="292"/>
      <c r="H186" s="332"/>
      <c r="J186" s="332"/>
    </row>
    <row r="187" spans="1:10" s="331" customFormat="1" ht="12.75">
      <c r="A187" s="330"/>
      <c r="B187" s="292"/>
      <c r="H187" s="332"/>
      <c r="J187" s="332"/>
    </row>
    <row r="188" spans="1:10" s="331" customFormat="1" ht="12.75">
      <c r="A188" s="330"/>
      <c r="B188" s="292"/>
      <c r="H188" s="332"/>
      <c r="J188" s="332"/>
    </row>
    <row r="189" spans="1:10" s="331" customFormat="1" ht="12.75">
      <c r="A189" s="330"/>
      <c r="B189" s="292"/>
      <c r="H189" s="332"/>
      <c r="J189" s="332"/>
    </row>
    <row r="190" spans="1:10" s="331" customFormat="1" ht="12.75">
      <c r="A190" s="330"/>
      <c r="B190" s="292"/>
      <c r="H190" s="332"/>
      <c r="J190" s="332"/>
    </row>
    <row r="191" spans="1:10" s="331" customFormat="1" ht="12.75">
      <c r="A191" s="330"/>
      <c r="B191" s="292"/>
      <c r="H191" s="332"/>
      <c r="J191" s="332"/>
    </row>
    <row r="192" spans="1:10" s="331" customFormat="1" ht="12.75">
      <c r="A192" s="330"/>
      <c r="B192" s="292"/>
      <c r="H192" s="332"/>
      <c r="J192" s="332"/>
    </row>
    <row r="193" spans="1:10" s="331" customFormat="1" ht="12.75">
      <c r="A193" s="330"/>
      <c r="B193" s="292"/>
      <c r="H193" s="332"/>
      <c r="J193" s="332"/>
    </row>
    <row r="194" spans="1:10" s="331" customFormat="1" ht="12.75">
      <c r="A194" s="330"/>
      <c r="B194" s="292"/>
      <c r="H194" s="332"/>
      <c r="J194" s="332"/>
    </row>
    <row r="195" spans="1:10" s="331" customFormat="1" ht="12.75">
      <c r="A195" s="330"/>
      <c r="B195" s="292"/>
      <c r="H195" s="332"/>
      <c r="J195" s="332"/>
    </row>
    <row r="196" spans="1:10" s="331" customFormat="1" ht="12.75">
      <c r="A196" s="330"/>
      <c r="B196" s="292"/>
      <c r="H196" s="332"/>
      <c r="J196" s="332"/>
    </row>
    <row r="197" spans="1:10" s="331" customFormat="1" ht="12.75">
      <c r="A197" s="330"/>
      <c r="B197" s="292"/>
      <c r="H197" s="332"/>
      <c r="J197" s="332"/>
    </row>
    <row r="198" spans="1:10" s="331" customFormat="1" ht="12.75">
      <c r="A198" s="330"/>
      <c r="B198" s="292"/>
      <c r="H198" s="332"/>
      <c r="J198" s="332"/>
    </row>
    <row r="199" spans="1:10" s="331" customFormat="1" ht="12.75">
      <c r="A199" s="330"/>
      <c r="B199" s="292"/>
      <c r="H199" s="332"/>
      <c r="J199" s="332"/>
    </row>
    <row r="200" spans="1:10" s="331" customFormat="1" ht="12.75">
      <c r="A200" s="330"/>
      <c r="B200" s="292"/>
      <c r="H200" s="332"/>
      <c r="J200" s="332"/>
    </row>
    <row r="201" spans="1:10" s="331" customFormat="1" ht="12.75">
      <c r="A201" s="330"/>
      <c r="B201" s="283"/>
      <c r="H201" s="332"/>
      <c r="J201" s="332"/>
    </row>
    <row r="202" spans="1:10" s="331" customFormat="1" ht="12.75">
      <c r="A202" s="330"/>
      <c r="B202" s="283"/>
      <c r="H202" s="332"/>
      <c r="J202" s="332"/>
    </row>
    <row r="203" spans="1:10" s="331" customFormat="1" ht="12.75">
      <c r="A203" s="330"/>
      <c r="B203" s="283"/>
      <c r="H203" s="332"/>
      <c r="J203" s="332"/>
    </row>
    <row r="204" spans="1:10" s="331" customFormat="1" ht="12.75">
      <c r="A204" s="330"/>
      <c r="B204" s="283"/>
      <c r="H204" s="332"/>
      <c r="J204" s="332"/>
    </row>
    <row r="205" spans="1:10" s="331" customFormat="1" ht="12.75">
      <c r="A205" s="330"/>
      <c r="B205" s="283"/>
      <c r="H205" s="332"/>
      <c r="J205" s="332"/>
    </row>
    <row r="206" spans="1:10" s="331" customFormat="1" ht="12.75">
      <c r="A206" s="330"/>
      <c r="B206" s="283"/>
      <c r="H206" s="332"/>
      <c r="J206" s="332"/>
    </row>
    <row r="207" spans="1:10" s="331" customFormat="1" ht="12.75">
      <c r="A207" s="330"/>
      <c r="B207" s="283"/>
      <c r="H207" s="332"/>
      <c r="J207" s="332"/>
    </row>
    <row r="208" spans="1:10" s="331" customFormat="1" ht="12.75">
      <c r="A208" s="330"/>
      <c r="B208" s="283"/>
      <c r="H208" s="332"/>
      <c r="J208" s="332"/>
    </row>
    <row r="209" spans="1:10" s="331" customFormat="1" ht="12.75">
      <c r="A209" s="330"/>
      <c r="B209" s="283"/>
      <c r="H209" s="332"/>
      <c r="J209" s="332"/>
    </row>
    <row r="210" spans="1:10" s="331" customFormat="1" ht="12.75">
      <c r="A210" s="330"/>
      <c r="B210" s="283"/>
      <c r="H210" s="332"/>
      <c r="J210" s="332"/>
    </row>
    <row r="211" spans="1:10" s="331" customFormat="1" ht="12.75">
      <c r="A211" s="330"/>
      <c r="B211" s="283"/>
      <c r="H211" s="332"/>
      <c r="J211" s="332"/>
    </row>
    <row r="212" spans="1:10" s="331" customFormat="1" ht="12.75">
      <c r="A212" s="330"/>
      <c r="B212" s="283"/>
      <c r="H212" s="332"/>
      <c r="J212" s="332"/>
    </row>
    <row r="213" spans="1:10" s="331" customFormat="1" ht="12.75">
      <c r="A213" s="330"/>
      <c r="B213" s="283"/>
      <c r="H213" s="332"/>
      <c r="J213" s="332"/>
    </row>
    <row r="214" spans="1:10" s="331" customFormat="1" ht="12.75">
      <c r="A214" s="330"/>
      <c r="B214" s="283"/>
      <c r="H214" s="332"/>
      <c r="J214" s="332"/>
    </row>
    <row r="215" spans="1:10" s="331" customFormat="1" ht="12.75">
      <c r="A215" s="330"/>
      <c r="B215" s="283"/>
      <c r="H215" s="332"/>
      <c r="J215" s="332"/>
    </row>
    <row r="216" spans="1:10" s="331" customFormat="1" ht="12.75">
      <c r="A216" s="330"/>
      <c r="B216" s="283"/>
      <c r="H216" s="332"/>
      <c r="J216" s="332"/>
    </row>
    <row r="217" spans="1:10" s="331" customFormat="1" ht="12.75">
      <c r="A217" s="330"/>
      <c r="B217" s="283"/>
      <c r="H217" s="332"/>
      <c r="J217" s="332"/>
    </row>
    <row r="218" spans="1:10" s="331" customFormat="1" ht="12.75">
      <c r="A218" s="330"/>
      <c r="B218" s="283"/>
      <c r="H218" s="332"/>
      <c r="J218" s="332"/>
    </row>
    <row r="219" spans="1:10" s="331" customFormat="1" ht="12.75">
      <c r="A219" s="330"/>
      <c r="B219" s="283"/>
      <c r="H219" s="332"/>
      <c r="J219" s="332"/>
    </row>
    <row r="220" spans="1:10" s="331" customFormat="1" ht="12.75">
      <c r="A220" s="330"/>
      <c r="B220" s="283"/>
      <c r="H220" s="332"/>
      <c r="J220" s="332"/>
    </row>
    <row r="221" spans="1:10" s="331" customFormat="1" ht="12.75">
      <c r="A221" s="330"/>
      <c r="B221" s="283"/>
      <c r="H221" s="332"/>
      <c r="J221" s="332"/>
    </row>
    <row r="222" spans="1:10" s="331" customFormat="1" ht="12.75">
      <c r="A222" s="330"/>
      <c r="B222" s="283"/>
      <c r="H222" s="332"/>
      <c r="J222" s="332"/>
    </row>
    <row r="223" spans="1:10" s="331" customFormat="1" ht="12.75">
      <c r="A223" s="330"/>
      <c r="B223" s="283"/>
      <c r="H223" s="332"/>
      <c r="J223" s="332"/>
    </row>
    <row r="224" spans="1:10" s="331" customFormat="1" ht="12.75">
      <c r="A224" s="330"/>
      <c r="B224" s="283"/>
      <c r="H224" s="332"/>
      <c r="J224" s="332"/>
    </row>
    <row r="225" spans="1:10" s="331" customFormat="1" ht="12.75">
      <c r="A225" s="330"/>
      <c r="B225" s="283"/>
      <c r="H225" s="332"/>
      <c r="J225" s="332"/>
    </row>
    <row r="226" spans="1:10" s="331" customFormat="1" ht="12.75">
      <c r="A226" s="330"/>
      <c r="B226" s="283"/>
      <c r="H226" s="332"/>
      <c r="J226" s="332"/>
    </row>
    <row r="227" spans="1:10" s="331" customFormat="1" ht="12.75">
      <c r="A227" s="330"/>
      <c r="B227" s="283"/>
      <c r="H227" s="332"/>
      <c r="J227" s="332"/>
    </row>
    <row r="228" spans="1:10" s="331" customFormat="1" ht="12.75">
      <c r="A228" s="330"/>
      <c r="B228" s="283"/>
      <c r="H228" s="332"/>
      <c r="J228" s="332"/>
    </row>
    <row r="229" spans="1:10" s="331" customFormat="1" ht="12.75">
      <c r="A229" s="330"/>
      <c r="B229" s="283"/>
      <c r="H229" s="332"/>
      <c r="J229" s="332"/>
    </row>
    <row r="230" spans="1:10" s="331" customFormat="1" ht="12.75">
      <c r="A230" s="330"/>
      <c r="B230" s="283"/>
      <c r="H230" s="332"/>
      <c r="J230" s="332"/>
    </row>
    <row r="231" spans="1:10" s="331" customFormat="1" ht="12.75">
      <c r="A231" s="330"/>
      <c r="B231" s="283"/>
      <c r="H231" s="332"/>
      <c r="J231" s="332"/>
    </row>
    <row r="232" spans="1:10" s="331" customFormat="1" ht="12.75">
      <c r="A232" s="330"/>
      <c r="B232" s="283"/>
      <c r="H232" s="332"/>
      <c r="J232" s="332"/>
    </row>
    <row r="233" spans="1:10" s="331" customFormat="1" ht="12.75">
      <c r="A233" s="330"/>
      <c r="B233" s="283"/>
      <c r="H233" s="332"/>
      <c r="J233" s="332"/>
    </row>
    <row r="234" spans="1:10" s="331" customFormat="1" ht="12.75">
      <c r="A234" s="330"/>
      <c r="B234" s="283"/>
      <c r="H234" s="332"/>
      <c r="J234" s="332"/>
    </row>
    <row r="235" spans="1:10" s="331" customFormat="1" ht="12.75">
      <c r="A235" s="330"/>
      <c r="B235" s="283"/>
      <c r="H235" s="332"/>
      <c r="J235" s="332"/>
    </row>
    <row r="236" spans="1:10" s="331" customFormat="1" ht="12.75">
      <c r="A236" s="330"/>
      <c r="B236" s="283"/>
      <c r="H236" s="332"/>
      <c r="J236" s="332"/>
    </row>
    <row r="237" spans="1:10" s="331" customFormat="1" ht="12.75">
      <c r="A237" s="330"/>
      <c r="B237" s="283"/>
      <c r="H237" s="332"/>
      <c r="J237" s="332"/>
    </row>
    <row r="238" spans="1:10" s="331" customFormat="1" ht="12.75">
      <c r="A238" s="330"/>
      <c r="B238" s="283"/>
      <c r="H238" s="332"/>
      <c r="J238" s="332"/>
    </row>
    <row r="239" spans="1:10" s="331" customFormat="1" ht="12.75">
      <c r="A239" s="330"/>
      <c r="B239" s="283"/>
      <c r="H239" s="332"/>
      <c r="J239" s="332"/>
    </row>
    <row r="240" spans="1:10" s="331" customFormat="1" ht="12.75">
      <c r="A240" s="330"/>
      <c r="B240" s="283"/>
      <c r="H240" s="332"/>
      <c r="J240" s="332"/>
    </row>
    <row r="241" spans="1:10" s="331" customFormat="1" ht="12.75">
      <c r="A241" s="330"/>
      <c r="B241" s="283"/>
      <c r="H241" s="332"/>
      <c r="J241" s="332"/>
    </row>
    <row r="242" spans="1:10" s="331" customFormat="1" ht="12.75">
      <c r="A242" s="330"/>
      <c r="B242" s="283"/>
      <c r="H242" s="332"/>
      <c r="J242" s="332"/>
    </row>
    <row r="243" spans="1:10" s="331" customFormat="1" ht="12.75">
      <c r="A243" s="330"/>
      <c r="B243" s="283"/>
      <c r="H243" s="332"/>
      <c r="J243" s="332"/>
    </row>
    <row r="244" spans="1:10" s="331" customFormat="1" ht="12.75">
      <c r="A244" s="330"/>
      <c r="B244" s="283"/>
      <c r="H244" s="332"/>
      <c r="J244" s="332"/>
    </row>
    <row r="245" spans="1:10" s="331" customFormat="1" ht="12.75">
      <c r="A245" s="330"/>
      <c r="B245" s="283"/>
      <c r="H245" s="332"/>
      <c r="J245" s="332"/>
    </row>
    <row r="246" spans="1:10" s="331" customFormat="1" ht="12.75">
      <c r="A246" s="330"/>
      <c r="B246" s="283"/>
      <c r="H246" s="332"/>
      <c r="J246" s="332"/>
    </row>
    <row r="247" spans="1:10" s="331" customFormat="1" ht="12.75">
      <c r="A247" s="330"/>
      <c r="B247" s="283"/>
      <c r="H247" s="332"/>
      <c r="J247" s="332"/>
    </row>
    <row r="248" spans="1:10" s="331" customFormat="1" ht="12.75">
      <c r="A248" s="330"/>
      <c r="B248" s="283"/>
      <c r="H248" s="332"/>
      <c r="J248" s="332"/>
    </row>
    <row r="249" spans="1:10" s="331" customFormat="1" ht="12.75">
      <c r="A249" s="330"/>
      <c r="B249" s="283"/>
      <c r="H249" s="332"/>
      <c r="J249" s="332"/>
    </row>
    <row r="250" spans="1:10" s="331" customFormat="1" ht="12.75">
      <c r="A250" s="330"/>
      <c r="B250" s="283"/>
      <c r="H250" s="332"/>
      <c r="J250" s="332"/>
    </row>
    <row r="251" spans="1:10" s="331" customFormat="1" ht="12.75">
      <c r="A251" s="330"/>
      <c r="B251" s="283"/>
      <c r="H251" s="332"/>
      <c r="J251" s="332"/>
    </row>
    <row r="252" spans="1:10" s="331" customFormat="1" ht="12.75">
      <c r="A252" s="330"/>
      <c r="B252" s="283"/>
      <c r="H252" s="332"/>
      <c r="J252" s="332"/>
    </row>
    <row r="253" spans="1:10" s="331" customFormat="1" ht="12.75">
      <c r="A253" s="330"/>
      <c r="B253" s="283"/>
      <c r="H253" s="332"/>
      <c r="J253" s="332"/>
    </row>
    <row r="254" spans="1:10" s="331" customFormat="1" ht="12.75">
      <c r="A254" s="330"/>
      <c r="B254" s="283"/>
      <c r="H254" s="332"/>
      <c r="J254" s="332"/>
    </row>
    <row r="255" spans="1:10" s="331" customFormat="1" ht="12.75">
      <c r="A255" s="330"/>
      <c r="B255" s="283"/>
      <c r="H255" s="332"/>
      <c r="J255" s="332"/>
    </row>
    <row r="256" spans="1:10" s="331" customFormat="1" ht="12.75">
      <c r="A256" s="330"/>
      <c r="B256" s="283"/>
      <c r="H256" s="332"/>
      <c r="J256" s="332"/>
    </row>
    <row r="257" spans="1:10" s="331" customFormat="1" ht="12.75">
      <c r="A257" s="330"/>
      <c r="B257" s="283"/>
      <c r="H257" s="332"/>
      <c r="J257" s="332"/>
    </row>
    <row r="258" spans="1:10" s="331" customFormat="1" ht="12.75">
      <c r="A258" s="330"/>
      <c r="B258" s="283"/>
      <c r="H258" s="332"/>
      <c r="J258" s="332"/>
    </row>
    <row r="259" spans="1:10" s="331" customFormat="1" ht="12.75">
      <c r="A259" s="330"/>
      <c r="B259" s="283"/>
      <c r="H259" s="332"/>
      <c r="J259" s="332"/>
    </row>
    <row r="260" spans="1:10" s="331" customFormat="1" ht="12.75">
      <c r="A260" s="330"/>
      <c r="B260" s="283"/>
      <c r="H260" s="332"/>
      <c r="J260" s="332"/>
    </row>
    <row r="261" spans="1:10" s="331" customFormat="1" ht="12.75">
      <c r="A261" s="330"/>
      <c r="B261" s="283"/>
      <c r="H261" s="332"/>
      <c r="J261" s="332"/>
    </row>
    <row r="262" spans="1:10" s="331" customFormat="1" ht="12.75">
      <c r="A262" s="330"/>
      <c r="B262" s="283"/>
      <c r="H262" s="332"/>
      <c r="J262" s="332"/>
    </row>
    <row r="263" spans="1:10" s="331" customFormat="1" ht="12.75">
      <c r="A263" s="330"/>
      <c r="B263" s="283"/>
      <c r="H263" s="332"/>
      <c r="J263" s="332"/>
    </row>
    <row r="264" spans="1:10" s="331" customFormat="1" ht="12.75">
      <c r="A264" s="330"/>
      <c r="B264" s="283"/>
      <c r="H264" s="332"/>
      <c r="J264" s="332"/>
    </row>
    <row r="265" spans="1:10" s="331" customFormat="1" ht="12.75">
      <c r="A265" s="330"/>
      <c r="B265" s="283"/>
      <c r="H265" s="332"/>
      <c r="J265" s="332"/>
    </row>
    <row r="266" spans="1:10" s="331" customFormat="1" ht="12.75">
      <c r="A266" s="330"/>
      <c r="B266" s="283"/>
      <c r="H266" s="332"/>
      <c r="J266" s="332"/>
    </row>
    <row r="267" spans="1:10" s="331" customFormat="1" ht="12.75">
      <c r="A267" s="330"/>
      <c r="B267" s="283"/>
      <c r="H267" s="332"/>
      <c r="J267" s="332"/>
    </row>
    <row r="268" spans="1:10" s="331" customFormat="1" ht="12.75">
      <c r="A268" s="330"/>
      <c r="B268" s="283"/>
      <c r="H268" s="332"/>
      <c r="J268" s="332"/>
    </row>
    <row r="269" spans="1:10" s="331" customFormat="1" ht="12.75">
      <c r="A269" s="330"/>
      <c r="B269" s="283"/>
      <c r="H269" s="332"/>
      <c r="J269" s="332"/>
    </row>
    <row r="270" spans="1:10" s="331" customFormat="1" ht="12.75">
      <c r="A270" s="330"/>
      <c r="B270" s="283"/>
      <c r="H270" s="332"/>
      <c r="J270" s="332"/>
    </row>
    <row r="271" spans="1:10" s="331" customFormat="1" ht="12.75">
      <c r="A271" s="330"/>
      <c r="B271" s="283"/>
      <c r="H271" s="332"/>
      <c r="J271" s="332"/>
    </row>
    <row r="272" spans="1:10" s="331" customFormat="1" ht="12.75">
      <c r="A272" s="330"/>
      <c r="B272" s="283"/>
      <c r="H272" s="332"/>
      <c r="J272" s="332"/>
    </row>
    <row r="273" spans="1:10" s="331" customFormat="1" ht="12.75">
      <c r="A273" s="330"/>
      <c r="B273" s="283"/>
      <c r="H273" s="332"/>
      <c r="J273" s="332"/>
    </row>
    <row r="274" spans="1:10" s="331" customFormat="1" ht="12.75">
      <c r="A274" s="330"/>
      <c r="B274" s="283"/>
      <c r="H274" s="332"/>
      <c r="J274" s="332"/>
    </row>
    <row r="275" spans="1:10" s="331" customFormat="1" ht="12.75">
      <c r="A275" s="330"/>
      <c r="B275" s="283"/>
      <c r="H275" s="332"/>
      <c r="J275" s="332"/>
    </row>
    <row r="276" spans="1:10" s="331" customFormat="1" ht="12.75">
      <c r="A276" s="330"/>
      <c r="B276" s="283"/>
      <c r="H276" s="332"/>
      <c r="J276" s="332"/>
    </row>
    <row r="277" spans="1:10" s="331" customFormat="1" ht="12.75">
      <c r="A277" s="330"/>
      <c r="B277" s="283"/>
      <c r="H277" s="332"/>
      <c r="J277" s="332"/>
    </row>
    <row r="278" spans="1:10" s="331" customFormat="1" ht="12.75">
      <c r="A278" s="330"/>
      <c r="B278" s="283"/>
      <c r="H278" s="332"/>
      <c r="J278" s="332"/>
    </row>
    <row r="279" spans="1:10" s="331" customFormat="1" ht="12.75">
      <c r="A279" s="330"/>
      <c r="B279" s="283"/>
      <c r="H279" s="332"/>
      <c r="J279" s="332"/>
    </row>
    <row r="280" spans="1:10" s="331" customFormat="1" ht="12.75">
      <c r="A280" s="330"/>
      <c r="B280" s="283"/>
      <c r="H280" s="332"/>
      <c r="J280" s="332"/>
    </row>
    <row r="281" spans="1:10" s="331" customFormat="1" ht="12.75">
      <c r="A281" s="330"/>
      <c r="B281" s="283"/>
      <c r="H281" s="332"/>
      <c r="J281" s="332"/>
    </row>
    <row r="282" spans="1:10" s="331" customFormat="1" ht="12.75">
      <c r="A282" s="330"/>
      <c r="B282" s="283"/>
      <c r="H282" s="332"/>
      <c r="J282" s="332"/>
    </row>
    <row r="283" spans="1:10" s="331" customFormat="1" ht="12.75">
      <c r="A283" s="330"/>
      <c r="B283" s="283"/>
      <c r="H283" s="332"/>
      <c r="J283" s="332"/>
    </row>
    <row r="284" spans="1:10" s="331" customFormat="1" ht="12.75">
      <c r="A284" s="330"/>
      <c r="B284" s="283"/>
      <c r="H284" s="332"/>
      <c r="J284" s="332"/>
    </row>
    <row r="285" spans="1:10" s="331" customFormat="1" ht="12.75">
      <c r="A285" s="330"/>
      <c r="B285" s="283"/>
      <c r="H285" s="332"/>
      <c r="J285" s="332"/>
    </row>
    <row r="286" spans="1:10" s="331" customFormat="1" ht="12.75">
      <c r="A286" s="330"/>
      <c r="B286" s="283"/>
      <c r="H286" s="332"/>
      <c r="J286" s="332"/>
    </row>
    <row r="287" spans="1:10" s="331" customFormat="1" ht="12.75">
      <c r="A287" s="330"/>
      <c r="B287" s="283"/>
      <c r="H287" s="332"/>
      <c r="J287" s="332"/>
    </row>
    <row r="288" spans="1:10" s="331" customFormat="1" ht="12.75">
      <c r="A288" s="330"/>
      <c r="B288" s="283"/>
      <c r="H288" s="332"/>
      <c r="J288" s="332"/>
    </row>
    <row r="289" spans="1:10" s="331" customFormat="1" ht="12.75">
      <c r="A289" s="330"/>
      <c r="B289" s="283"/>
      <c r="H289" s="332"/>
      <c r="J289" s="332"/>
    </row>
    <row r="290" spans="1:10" s="331" customFormat="1" ht="12.75">
      <c r="A290" s="330"/>
      <c r="B290" s="283"/>
      <c r="H290" s="332"/>
      <c r="J290" s="332"/>
    </row>
    <row r="291" spans="1:10" s="331" customFormat="1" ht="12.75">
      <c r="A291" s="330"/>
      <c r="B291" s="283"/>
      <c r="H291" s="332"/>
      <c r="J291" s="332"/>
    </row>
    <row r="292" spans="1:10" s="331" customFormat="1" ht="12.75">
      <c r="A292" s="330"/>
      <c r="B292" s="283"/>
      <c r="H292" s="332"/>
      <c r="J292" s="332"/>
    </row>
    <row r="293" spans="1:10" s="331" customFormat="1" ht="12.75">
      <c r="A293" s="330"/>
      <c r="B293" s="283"/>
      <c r="H293" s="332"/>
      <c r="J293" s="332"/>
    </row>
    <row r="294" spans="1:10" s="331" customFormat="1" ht="12.75">
      <c r="A294" s="330"/>
      <c r="B294" s="283"/>
      <c r="H294" s="332"/>
      <c r="J294" s="332"/>
    </row>
    <row r="295" spans="1:10" s="331" customFormat="1" ht="12.75">
      <c r="A295" s="330"/>
      <c r="B295" s="283"/>
      <c r="H295" s="332"/>
      <c r="J295" s="332"/>
    </row>
    <row r="296" spans="1:10" s="331" customFormat="1" ht="12.75">
      <c r="A296" s="330"/>
      <c r="B296" s="283"/>
      <c r="H296" s="332"/>
      <c r="J296" s="332"/>
    </row>
    <row r="297" spans="1:10" s="331" customFormat="1" ht="12.75">
      <c r="A297" s="330"/>
      <c r="B297" s="283"/>
      <c r="H297" s="332"/>
      <c r="J297" s="332"/>
    </row>
    <row r="298" spans="1:10" s="331" customFormat="1" ht="12.75">
      <c r="A298" s="330"/>
      <c r="B298" s="283"/>
      <c r="H298" s="332"/>
      <c r="J298" s="332"/>
    </row>
    <row r="299" spans="1:10" s="331" customFormat="1" ht="12.75">
      <c r="A299" s="330"/>
      <c r="B299" s="283"/>
      <c r="H299" s="332"/>
      <c r="J299" s="332"/>
    </row>
    <row r="300" spans="1:10" s="331" customFormat="1" ht="12.75">
      <c r="A300" s="330"/>
      <c r="B300" s="283"/>
      <c r="H300" s="332"/>
      <c r="J300" s="332"/>
    </row>
    <row r="301" spans="1:10" s="331" customFormat="1" ht="12.75">
      <c r="A301" s="330"/>
      <c r="B301" s="283"/>
      <c r="H301" s="332"/>
      <c r="J301" s="332"/>
    </row>
    <row r="302" spans="1:10" s="331" customFormat="1" ht="12.75">
      <c r="A302" s="330"/>
      <c r="B302" s="283"/>
      <c r="H302" s="332"/>
      <c r="J302" s="332"/>
    </row>
    <row r="303" spans="1:10" s="331" customFormat="1" ht="12.75">
      <c r="A303" s="330"/>
      <c r="B303" s="283"/>
      <c r="H303" s="332"/>
      <c r="J303" s="332"/>
    </row>
    <row r="304" spans="1:10" s="331" customFormat="1" ht="12.75">
      <c r="A304" s="330"/>
      <c r="B304" s="283"/>
      <c r="H304" s="332"/>
      <c r="J304" s="332"/>
    </row>
    <row r="305" spans="1:10" s="331" customFormat="1" ht="12.75">
      <c r="A305" s="330"/>
      <c r="B305" s="283"/>
      <c r="H305" s="332"/>
      <c r="J305" s="332"/>
    </row>
    <row r="306" spans="1:10" s="331" customFormat="1" ht="12.75">
      <c r="A306" s="330"/>
      <c r="B306" s="283"/>
      <c r="H306" s="332"/>
      <c r="J306" s="332"/>
    </row>
    <row r="307" spans="1:10" s="331" customFormat="1" ht="12.75">
      <c r="A307" s="330"/>
      <c r="B307" s="283"/>
      <c r="H307" s="332"/>
      <c r="J307" s="332"/>
    </row>
    <row r="308" spans="1:10" s="331" customFormat="1" ht="12.75">
      <c r="A308" s="330"/>
      <c r="B308" s="283"/>
      <c r="H308" s="332"/>
      <c r="J308" s="332"/>
    </row>
    <row r="309" spans="1:10" s="331" customFormat="1" ht="12.75">
      <c r="A309" s="330"/>
      <c r="B309" s="283"/>
      <c r="H309" s="332"/>
      <c r="J309" s="332"/>
    </row>
    <row r="310" spans="1:10" s="331" customFormat="1" ht="12.75">
      <c r="A310" s="330"/>
      <c r="B310" s="283"/>
      <c r="H310" s="332"/>
      <c r="J310" s="332"/>
    </row>
    <row r="311" spans="1:10" s="331" customFormat="1" ht="12.75">
      <c r="A311" s="330"/>
      <c r="B311" s="283"/>
      <c r="H311" s="332"/>
      <c r="J311" s="332"/>
    </row>
    <row r="312" spans="1:10" s="331" customFormat="1" ht="12.75">
      <c r="A312" s="330"/>
      <c r="B312" s="283"/>
      <c r="H312" s="332"/>
      <c r="J312" s="332"/>
    </row>
    <row r="313" spans="1:10" s="331" customFormat="1" ht="12.75">
      <c r="A313" s="330"/>
      <c r="B313" s="283"/>
      <c r="H313" s="332"/>
      <c r="J313" s="332"/>
    </row>
    <row r="314" spans="1:10" s="331" customFormat="1" ht="12.75">
      <c r="A314" s="330"/>
      <c r="B314" s="283"/>
      <c r="H314" s="332"/>
      <c r="J314" s="332"/>
    </row>
    <row r="315" spans="1:10" s="331" customFormat="1" ht="12.75">
      <c r="A315" s="330"/>
      <c r="B315" s="283"/>
      <c r="H315" s="332"/>
      <c r="J315" s="332"/>
    </row>
    <row r="316" spans="1:10" s="331" customFormat="1" ht="12.75">
      <c r="A316" s="330"/>
      <c r="B316" s="283"/>
      <c r="H316" s="332"/>
      <c r="J316" s="332"/>
    </row>
    <row r="317" spans="1:10" s="331" customFormat="1" ht="12.75">
      <c r="A317" s="330"/>
      <c r="B317" s="283"/>
      <c r="H317" s="332"/>
      <c r="J317" s="332"/>
    </row>
    <row r="318" spans="1:10" s="331" customFormat="1" ht="12.75">
      <c r="A318" s="330"/>
      <c r="B318" s="283"/>
      <c r="H318" s="332"/>
      <c r="J318" s="332"/>
    </row>
    <row r="319" spans="1:10" s="331" customFormat="1" ht="12.75">
      <c r="A319" s="330"/>
      <c r="B319" s="283"/>
      <c r="H319" s="332"/>
      <c r="J319" s="332"/>
    </row>
    <row r="320" spans="1:10" s="331" customFormat="1" ht="12.75">
      <c r="A320" s="330"/>
      <c r="B320" s="283"/>
      <c r="H320" s="332"/>
      <c r="J320" s="332"/>
    </row>
    <row r="321" spans="1:10" s="331" customFormat="1" ht="12.75">
      <c r="A321" s="330"/>
      <c r="B321" s="283"/>
      <c r="H321" s="332"/>
      <c r="J321" s="332"/>
    </row>
    <row r="322" spans="1:10" s="331" customFormat="1" ht="12.75">
      <c r="A322" s="330"/>
      <c r="B322" s="283"/>
      <c r="H322" s="332"/>
      <c r="J322" s="332"/>
    </row>
    <row r="323" spans="1:10" s="331" customFormat="1" ht="12.75">
      <c r="A323" s="330"/>
      <c r="B323" s="283"/>
      <c r="H323" s="332"/>
      <c r="J323" s="332"/>
    </row>
    <row r="324" spans="1:10" s="331" customFormat="1" ht="12.75">
      <c r="A324" s="330"/>
      <c r="B324" s="283"/>
      <c r="H324" s="332"/>
      <c r="J324" s="332"/>
    </row>
    <row r="325" spans="1:10" s="331" customFormat="1" ht="12.75">
      <c r="A325" s="330"/>
      <c r="B325" s="283"/>
      <c r="H325" s="332"/>
      <c r="J325" s="332"/>
    </row>
    <row r="326" spans="1:10" s="331" customFormat="1" ht="12.75">
      <c r="A326" s="330"/>
      <c r="B326" s="283"/>
      <c r="H326" s="332"/>
      <c r="J326" s="332"/>
    </row>
    <row r="327" spans="1:10" s="331" customFormat="1" ht="12.75">
      <c r="A327" s="330"/>
      <c r="B327" s="283"/>
      <c r="H327" s="332"/>
      <c r="J327" s="332"/>
    </row>
    <row r="328" spans="1:10" s="331" customFormat="1" ht="12.75">
      <c r="A328" s="330"/>
      <c r="B328" s="283"/>
      <c r="H328" s="332"/>
      <c r="J328" s="332"/>
    </row>
    <row r="329" spans="1:10" s="331" customFormat="1" ht="12.75">
      <c r="A329" s="330"/>
      <c r="B329" s="283"/>
      <c r="H329" s="332"/>
      <c r="J329" s="332"/>
    </row>
    <row r="330" spans="1:10" s="331" customFormat="1" ht="12.75">
      <c r="A330" s="330"/>
      <c r="B330" s="283"/>
      <c r="H330" s="332"/>
      <c r="J330" s="332"/>
    </row>
    <row r="331" spans="1:10" s="331" customFormat="1" ht="12.75">
      <c r="A331" s="330"/>
      <c r="B331" s="283"/>
      <c r="H331" s="332"/>
      <c r="J331" s="332"/>
    </row>
    <row r="332" spans="1:10" s="331" customFormat="1" ht="12.75">
      <c r="A332" s="330"/>
      <c r="B332" s="283"/>
      <c r="H332" s="332"/>
      <c r="J332" s="332"/>
    </row>
    <row r="333" spans="1:10" s="331" customFormat="1" ht="12.75">
      <c r="A333" s="330"/>
      <c r="B333" s="283"/>
      <c r="H333" s="332"/>
      <c r="J333" s="332"/>
    </row>
    <row r="334" spans="1:10" s="331" customFormat="1" ht="12.75">
      <c r="A334" s="330"/>
      <c r="B334" s="283"/>
      <c r="H334" s="332"/>
      <c r="J334" s="332"/>
    </row>
    <row r="335" spans="1:10" s="331" customFormat="1" ht="12.75">
      <c r="A335" s="330"/>
      <c r="B335" s="283"/>
      <c r="H335" s="332"/>
      <c r="J335" s="332"/>
    </row>
    <row r="336" spans="1:10" s="331" customFormat="1" ht="12.75">
      <c r="A336" s="330"/>
      <c r="B336" s="283"/>
      <c r="H336" s="332"/>
      <c r="J336" s="332"/>
    </row>
    <row r="337" spans="1:10" s="331" customFormat="1" ht="12.75">
      <c r="A337" s="330"/>
      <c r="B337" s="283"/>
      <c r="H337" s="332"/>
      <c r="J337" s="332"/>
    </row>
    <row r="338" spans="1:10" s="331" customFormat="1" ht="12.75">
      <c r="A338" s="330"/>
      <c r="B338" s="283"/>
      <c r="H338" s="332"/>
      <c r="J338" s="332"/>
    </row>
    <row r="339" spans="1:10" s="331" customFormat="1" ht="12.75">
      <c r="A339" s="330"/>
      <c r="B339" s="283"/>
      <c r="H339" s="332"/>
      <c r="J339" s="332"/>
    </row>
    <row r="340" spans="1:10" s="331" customFormat="1" ht="12.75">
      <c r="A340" s="330"/>
      <c r="B340" s="283"/>
      <c r="H340" s="332"/>
      <c r="J340" s="332"/>
    </row>
    <row r="341" spans="1:10" s="331" customFormat="1" ht="12.75">
      <c r="A341" s="330"/>
      <c r="B341" s="283"/>
      <c r="H341" s="332"/>
      <c r="J341" s="332"/>
    </row>
    <row r="342" spans="1:10" s="331" customFormat="1" ht="12.75">
      <c r="A342" s="330"/>
      <c r="B342" s="283"/>
      <c r="H342" s="332"/>
      <c r="J342" s="332"/>
    </row>
    <row r="343" spans="1:10" s="331" customFormat="1" ht="12.75">
      <c r="A343" s="330"/>
      <c r="B343" s="283"/>
      <c r="H343" s="332"/>
      <c r="J343" s="332"/>
    </row>
    <row r="344" spans="1:10" s="331" customFormat="1" ht="12.75">
      <c r="A344" s="330"/>
      <c r="B344" s="283"/>
      <c r="H344" s="332"/>
      <c r="J344" s="332"/>
    </row>
    <row r="345" spans="1:10" s="331" customFormat="1" ht="12.75">
      <c r="A345" s="330"/>
      <c r="B345" s="283"/>
      <c r="H345" s="332"/>
      <c r="J345" s="332"/>
    </row>
    <row r="346" spans="1:10" s="331" customFormat="1" ht="12.75">
      <c r="A346" s="330"/>
      <c r="B346" s="283"/>
      <c r="H346" s="332"/>
      <c r="J346" s="332"/>
    </row>
    <row r="347" spans="1:10" s="331" customFormat="1" ht="12.75">
      <c r="A347" s="330"/>
      <c r="B347" s="283"/>
      <c r="H347" s="332"/>
      <c r="J347" s="332"/>
    </row>
    <row r="348" spans="1:10" s="331" customFormat="1" ht="12.75">
      <c r="A348" s="330"/>
      <c r="B348" s="283"/>
      <c r="H348" s="332"/>
      <c r="J348" s="332"/>
    </row>
    <row r="349" spans="1:10" s="331" customFormat="1" ht="12.75">
      <c r="A349" s="330"/>
      <c r="B349" s="283"/>
      <c r="H349" s="332"/>
      <c r="J349" s="332"/>
    </row>
    <row r="350" spans="1:10" s="331" customFormat="1" ht="12.75">
      <c r="A350" s="330"/>
      <c r="B350" s="283"/>
      <c r="H350" s="332"/>
      <c r="J350" s="332"/>
    </row>
    <row r="351" spans="1:10" s="331" customFormat="1" ht="12.75">
      <c r="A351" s="330"/>
      <c r="B351" s="283"/>
      <c r="H351" s="332"/>
      <c r="J351" s="332"/>
    </row>
    <row r="352" spans="1:10" s="331" customFormat="1" ht="12.75">
      <c r="A352" s="330"/>
      <c r="B352" s="283"/>
      <c r="H352" s="332"/>
      <c r="J352" s="332"/>
    </row>
    <row r="353" spans="1:10" s="331" customFormat="1" ht="12.75">
      <c r="A353" s="330"/>
      <c r="B353" s="283"/>
      <c r="H353" s="332"/>
      <c r="J353" s="332"/>
    </row>
    <row r="354" spans="1:10" s="331" customFormat="1" ht="12.75">
      <c r="A354" s="330"/>
      <c r="B354" s="283"/>
      <c r="H354" s="332"/>
      <c r="J354" s="332"/>
    </row>
    <row r="355" spans="1:10" s="331" customFormat="1" ht="12.75">
      <c r="A355" s="330"/>
      <c r="B355" s="283"/>
      <c r="H355" s="332"/>
      <c r="J355" s="332"/>
    </row>
    <row r="356" spans="1:10" s="331" customFormat="1" ht="12.75">
      <c r="A356" s="330"/>
      <c r="B356" s="283"/>
      <c r="H356" s="332"/>
      <c r="J356" s="332"/>
    </row>
    <row r="357" spans="1:10" s="331" customFormat="1" ht="12.75">
      <c r="A357" s="330"/>
      <c r="B357" s="283"/>
      <c r="H357" s="332"/>
      <c r="J357" s="332"/>
    </row>
    <row r="358" spans="1:10" s="331" customFormat="1" ht="12.75">
      <c r="A358" s="330"/>
      <c r="B358" s="283"/>
      <c r="H358" s="332"/>
      <c r="J358" s="332"/>
    </row>
    <row r="359" spans="1:10" s="331" customFormat="1" ht="12.75">
      <c r="A359" s="330"/>
      <c r="B359" s="283"/>
      <c r="H359" s="332"/>
      <c r="J359" s="332"/>
    </row>
    <row r="360" spans="1:10" s="331" customFormat="1" ht="12.75">
      <c r="A360" s="330"/>
      <c r="B360" s="283"/>
      <c r="H360" s="332"/>
      <c r="J360" s="332"/>
    </row>
    <row r="361" spans="1:10" s="331" customFormat="1" ht="12.75">
      <c r="A361" s="330"/>
      <c r="B361" s="283"/>
      <c r="H361" s="332"/>
      <c r="J361" s="332"/>
    </row>
    <row r="362" spans="1:10" s="331" customFormat="1" ht="12.75">
      <c r="A362" s="330"/>
      <c r="B362" s="283"/>
      <c r="H362" s="332"/>
      <c r="J362" s="332"/>
    </row>
    <row r="363" spans="1:10" s="331" customFormat="1" ht="12.75">
      <c r="A363" s="330"/>
      <c r="B363" s="283"/>
      <c r="H363" s="332"/>
      <c r="J363" s="332"/>
    </row>
    <row r="364" spans="1:10" s="331" customFormat="1" ht="12.75">
      <c r="A364" s="330"/>
      <c r="B364" s="283"/>
      <c r="H364" s="332"/>
      <c r="J364" s="332"/>
    </row>
    <row r="365" spans="1:10" s="331" customFormat="1" ht="12.75">
      <c r="A365" s="330"/>
      <c r="B365" s="283"/>
      <c r="H365" s="332"/>
      <c r="J365" s="332"/>
    </row>
    <row r="366" spans="1:10" s="331" customFormat="1" ht="12.75">
      <c r="A366" s="330"/>
      <c r="B366" s="283"/>
      <c r="H366" s="332"/>
      <c r="J366" s="332"/>
    </row>
    <row r="367" spans="1:10" s="331" customFormat="1" ht="12.75">
      <c r="A367" s="330"/>
      <c r="B367" s="283"/>
      <c r="H367" s="332"/>
      <c r="J367" s="332"/>
    </row>
    <row r="368" spans="1:10" s="331" customFormat="1" ht="12.75">
      <c r="A368" s="330"/>
      <c r="B368" s="283"/>
      <c r="H368" s="332"/>
      <c r="J368" s="332"/>
    </row>
    <row r="369" spans="1:10" s="331" customFormat="1" ht="12.75">
      <c r="A369" s="330"/>
      <c r="B369" s="283"/>
      <c r="H369" s="332"/>
      <c r="J369" s="332"/>
    </row>
    <row r="370" spans="1:10" s="331" customFormat="1" ht="12.75">
      <c r="A370" s="330"/>
      <c r="B370" s="283"/>
      <c r="H370" s="332"/>
      <c r="J370" s="332"/>
    </row>
    <row r="371" spans="1:10" s="331" customFormat="1" ht="12.75">
      <c r="A371" s="330"/>
      <c r="B371" s="283"/>
      <c r="H371" s="332"/>
      <c r="J371" s="332"/>
    </row>
    <row r="372" spans="1:10" s="331" customFormat="1" ht="12.75">
      <c r="A372" s="330"/>
      <c r="B372" s="283"/>
      <c r="H372" s="332"/>
      <c r="J372" s="332"/>
    </row>
    <row r="373" spans="1:10" s="331" customFormat="1" ht="12.75">
      <c r="A373" s="330"/>
      <c r="B373" s="283"/>
      <c r="H373" s="332"/>
      <c r="J373" s="332"/>
    </row>
    <row r="374" spans="1:10" s="331" customFormat="1" ht="12.75">
      <c r="A374" s="330"/>
      <c r="B374" s="283"/>
      <c r="H374" s="332"/>
      <c r="J374" s="332"/>
    </row>
    <row r="375" spans="1:10" s="331" customFormat="1" ht="12.75">
      <c r="A375" s="330"/>
      <c r="B375" s="283"/>
      <c r="H375" s="332"/>
      <c r="J375" s="332"/>
    </row>
    <row r="376" spans="1:10" s="331" customFormat="1" ht="12.75">
      <c r="A376" s="330"/>
      <c r="B376" s="283"/>
      <c r="H376" s="332"/>
      <c r="J376" s="332"/>
    </row>
    <row r="377" spans="1:10" s="331" customFormat="1" ht="12.75">
      <c r="A377" s="330"/>
      <c r="B377" s="283"/>
      <c r="H377" s="332"/>
      <c r="J377" s="332"/>
    </row>
    <row r="378" spans="1:10" s="331" customFormat="1" ht="12.75">
      <c r="A378" s="330"/>
      <c r="B378" s="283"/>
      <c r="H378" s="332"/>
      <c r="J378" s="332"/>
    </row>
    <row r="379" spans="1:10" s="331" customFormat="1" ht="12.75">
      <c r="A379" s="330"/>
      <c r="B379" s="283"/>
      <c r="H379" s="332"/>
      <c r="J379" s="332"/>
    </row>
    <row r="380" spans="1:10" s="331" customFormat="1" ht="12.75">
      <c r="A380" s="330"/>
      <c r="B380" s="283"/>
      <c r="H380" s="332"/>
      <c r="J380" s="332"/>
    </row>
    <row r="381" spans="1:10" s="331" customFormat="1" ht="12.75">
      <c r="A381" s="330"/>
      <c r="B381" s="283"/>
      <c r="H381" s="332"/>
      <c r="J381" s="332"/>
    </row>
    <row r="382" spans="1:10" s="331" customFormat="1" ht="12.75">
      <c r="A382" s="330"/>
      <c r="B382" s="283"/>
      <c r="H382" s="332"/>
      <c r="J382" s="332"/>
    </row>
    <row r="383" spans="1:10" s="331" customFormat="1" ht="12.75">
      <c r="A383" s="330"/>
      <c r="B383" s="283"/>
      <c r="H383" s="332"/>
      <c r="J383" s="332"/>
    </row>
    <row r="384" spans="1:10" s="331" customFormat="1" ht="12.75">
      <c r="A384" s="330"/>
      <c r="B384" s="283"/>
      <c r="H384" s="332"/>
      <c r="J384" s="332"/>
    </row>
    <row r="385" spans="1:10" s="331" customFormat="1" ht="12.75">
      <c r="A385" s="330"/>
      <c r="B385" s="283"/>
      <c r="H385" s="332"/>
      <c r="J385" s="332"/>
    </row>
    <row r="386" spans="1:10" s="331" customFormat="1" ht="12.75">
      <c r="A386" s="330"/>
      <c r="B386" s="283"/>
      <c r="H386" s="332"/>
      <c r="J386" s="332"/>
    </row>
    <row r="387" spans="1:10" s="331" customFormat="1" ht="12.75">
      <c r="A387" s="330"/>
      <c r="B387" s="283"/>
      <c r="H387" s="332"/>
      <c r="J387" s="332"/>
    </row>
    <row r="388" spans="1:10" s="331" customFormat="1" ht="12.75">
      <c r="A388" s="330"/>
      <c r="B388" s="283"/>
      <c r="H388" s="332"/>
      <c r="J388" s="332"/>
    </row>
    <row r="389" spans="1:10" s="331" customFormat="1" ht="12.75">
      <c r="A389" s="330"/>
      <c r="B389" s="283"/>
      <c r="H389" s="332"/>
      <c r="J389" s="332"/>
    </row>
    <row r="390" spans="1:10" s="331" customFormat="1" ht="12.75">
      <c r="A390" s="330"/>
      <c r="B390" s="283"/>
      <c r="H390" s="332"/>
      <c r="J390" s="332"/>
    </row>
    <row r="391" spans="1:10" s="331" customFormat="1" ht="12.75">
      <c r="A391" s="330"/>
      <c r="B391" s="283"/>
      <c r="H391" s="332"/>
      <c r="J391" s="332"/>
    </row>
    <row r="392" spans="1:10" s="331" customFormat="1" ht="12.75">
      <c r="A392" s="330"/>
      <c r="B392" s="283"/>
      <c r="H392" s="332"/>
      <c r="J392" s="332"/>
    </row>
    <row r="393" spans="1:10" s="331" customFormat="1" ht="12.75">
      <c r="A393" s="330"/>
      <c r="B393" s="283"/>
      <c r="H393" s="332"/>
      <c r="J393" s="332"/>
    </row>
    <row r="394" spans="1:10" s="331" customFormat="1" ht="12.75">
      <c r="A394" s="330"/>
      <c r="B394" s="283"/>
      <c r="H394" s="332"/>
      <c r="J394" s="332"/>
    </row>
    <row r="395" spans="1:10" s="331" customFormat="1" ht="12.75">
      <c r="A395" s="330"/>
      <c r="B395" s="283"/>
      <c r="H395" s="332"/>
      <c r="J395" s="332"/>
    </row>
    <row r="396" spans="1:10" s="331" customFormat="1" ht="12.75">
      <c r="A396" s="330"/>
      <c r="B396" s="283"/>
      <c r="H396" s="332"/>
      <c r="J396" s="332"/>
    </row>
    <row r="397" spans="1:10" s="331" customFormat="1" ht="12.75">
      <c r="A397" s="330"/>
      <c r="B397" s="283"/>
      <c r="H397" s="332"/>
      <c r="J397" s="332"/>
    </row>
    <row r="398" spans="1:10" s="331" customFormat="1" ht="12.75">
      <c r="A398" s="330"/>
      <c r="B398" s="283"/>
      <c r="H398" s="332"/>
      <c r="J398" s="332"/>
    </row>
    <row r="399" spans="1:10" s="331" customFormat="1" ht="12.75">
      <c r="A399" s="330"/>
      <c r="B399" s="283"/>
      <c r="H399" s="332"/>
      <c r="J399" s="332"/>
    </row>
    <row r="400" spans="1:10" s="331" customFormat="1" ht="12.75">
      <c r="A400" s="330"/>
      <c r="B400" s="283"/>
      <c r="H400" s="332"/>
      <c r="J400" s="332"/>
    </row>
    <row r="401" spans="1:10" s="331" customFormat="1" ht="12.75">
      <c r="A401" s="330"/>
      <c r="B401" s="283"/>
      <c r="H401" s="332"/>
      <c r="J401" s="332"/>
    </row>
    <row r="402" spans="1:10" s="331" customFormat="1" ht="12.75">
      <c r="A402" s="330"/>
      <c r="B402" s="283"/>
      <c r="H402" s="332"/>
      <c r="J402" s="332"/>
    </row>
    <row r="403" spans="1:10" s="331" customFormat="1" ht="12.75">
      <c r="A403" s="330"/>
      <c r="B403" s="283"/>
      <c r="H403" s="332"/>
      <c r="J403" s="332"/>
    </row>
    <row r="404" spans="1:10" s="331" customFormat="1" ht="12.75">
      <c r="A404" s="330"/>
      <c r="B404" s="283"/>
      <c r="H404" s="332"/>
      <c r="J404" s="332"/>
    </row>
    <row r="405" spans="1:10" s="331" customFormat="1" ht="12.75">
      <c r="A405" s="330"/>
      <c r="B405" s="283"/>
      <c r="H405" s="332"/>
      <c r="J405" s="332"/>
    </row>
    <row r="406" spans="1:10" s="331" customFormat="1" ht="12.75">
      <c r="A406" s="330"/>
      <c r="B406" s="283"/>
      <c r="H406" s="332"/>
      <c r="J406" s="332"/>
    </row>
    <row r="407" spans="1:10" s="331" customFormat="1" ht="12.75">
      <c r="A407" s="330"/>
      <c r="B407" s="283"/>
      <c r="H407" s="332"/>
      <c r="J407" s="332"/>
    </row>
    <row r="408" spans="1:10" s="331" customFormat="1" ht="12.75">
      <c r="A408" s="330"/>
      <c r="B408" s="283"/>
      <c r="H408" s="332"/>
      <c r="J408" s="332"/>
    </row>
    <row r="409" spans="1:10" s="331" customFormat="1" ht="12.75">
      <c r="A409" s="330"/>
      <c r="B409" s="283"/>
      <c r="H409" s="332"/>
      <c r="J409" s="332"/>
    </row>
    <row r="410" spans="1:10" s="331" customFormat="1" ht="12.75">
      <c r="A410" s="330"/>
      <c r="B410" s="283"/>
      <c r="H410" s="332"/>
      <c r="J410" s="332"/>
    </row>
    <row r="411" spans="1:10" s="331" customFormat="1" ht="12.75">
      <c r="A411" s="330"/>
      <c r="B411" s="283"/>
      <c r="H411" s="332"/>
      <c r="J411" s="332"/>
    </row>
    <row r="412" spans="1:10" s="331" customFormat="1" ht="12.75">
      <c r="A412" s="330"/>
      <c r="B412" s="283"/>
      <c r="H412" s="332"/>
      <c r="J412" s="332"/>
    </row>
    <row r="413" spans="1:10" s="331" customFormat="1" ht="12.75">
      <c r="A413" s="330"/>
      <c r="B413" s="283"/>
      <c r="H413" s="332"/>
      <c r="J413" s="332"/>
    </row>
    <row r="414" spans="1:10" s="331" customFormat="1" ht="12.75">
      <c r="A414" s="330"/>
      <c r="B414" s="283"/>
      <c r="H414" s="332"/>
      <c r="J414" s="332"/>
    </row>
    <row r="415" spans="1:10" s="331" customFormat="1" ht="12.75">
      <c r="A415" s="330"/>
      <c r="B415" s="283"/>
      <c r="H415" s="332"/>
      <c r="J415" s="332"/>
    </row>
    <row r="416" spans="1:10" s="331" customFormat="1" ht="12.75">
      <c r="A416" s="330"/>
      <c r="B416" s="283"/>
      <c r="H416" s="332"/>
      <c r="J416" s="332"/>
    </row>
    <row r="417" spans="1:10" s="331" customFormat="1" ht="12.75">
      <c r="A417" s="330"/>
      <c r="B417" s="283"/>
      <c r="H417" s="332"/>
      <c r="J417" s="332"/>
    </row>
    <row r="418" spans="1:10" s="331" customFormat="1" ht="12.75">
      <c r="A418" s="330"/>
      <c r="B418" s="283"/>
      <c r="H418" s="332"/>
      <c r="J418" s="332"/>
    </row>
    <row r="419" spans="1:10" s="331" customFormat="1" ht="12.75">
      <c r="A419" s="330"/>
      <c r="B419" s="283"/>
      <c r="H419" s="332"/>
      <c r="J419" s="332"/>
    </row>
    <row r="420" spans="1:10" s="331" customFormat="1" ht="12.75">
      <c r="A420" s="330"/>
      <c r="B420" s="283"/>
      <c r="H420" s="332"/>
      <c r="J420" s="332"/>
    </row>
    <row r="421" spans="1:10" s="331" customFormat="1" ht="12.75">
      <c r="A421" s="330"/>
      <c r="B421" s="283"/>
      <c r="H421" s="332"/>
      <c r="J421" s="332"/>
    </row>
    <row r="422" spans="1:10" s="331" customFormat="1" ht="12.75">
      <c r="A422" s="330"/>
      <c r="B422" s="283"/>
      <c r="H422" s="332"/>
      <c r="J422" s="332"/>
    </row>
    <row r="423" spans="1:10" s="331" customFormat="1" ht="12.75">
      <c r="A423" s="330"/>
      <c r="B423" s="283"/>
      <c r="H423" s="332"/>
      <c r="J423" s="332"/>
    </row>
    <row r="424" spans="1:10" s="331" customFormat="1" ht="12.75">
      <c r="A424" s="330"/>
      <c r="B424" s="283"/>
      <c r="H424" s="332"/>
      <c r="J424" s="332"/>
    </row>
    <row r="425" spans="1:10" s="331" customFormat="1" ht="12.75">
      <c r="A425" s="330"/>
      <c r="B425" s="283"/>
      <c r="H425" s="332"/>
      <c r="J425" s="332"/>
    </row>
    <row r="426" spans="1:10" s="331" customFormat="1" ht="12.75">
      <c r="A426" s="330"/>
      <c r="B426" s="283"/>
      <c r="H426" s="332"/>
      <c r="J426" s="332"/>
    </row>
    <row r="427" spans="1:10" s="331" customFormat="1" ht="12.75">
      <c r="A427" s="330"/>
      <c r="B427" s="283"/>
      <c r="H427" s="332"/>
      <c r="J427" s="332"/>
    </row>
    <row r="428" spans="1:10" s="331" customFormat="1" ht="12.75">
      <c r="A428" s="330"/>
      <c r="B428" s="283"/>
      <c r="H428" s="332"/>
      <c r="J428" s="332"/>
    </row>
    <row r="429" spans="1:10" s="331" customFormat="1" ht="12.75">
      <c r="A429" s="330"/>
      <c r="B429" s="283"/>
      <c r="H429" s="332"/>
      <c r="J429" s="332"/>
    </row>
    <row r="430" spans="1:10" s="331" customFormat="1" ht="12.75">
      <c r="A430" s="330"/>
      <c r="B430" s="283"/>
      <c r="H430" s="332"/>
      <c r="J430" s="332"/>
    </row>
    <row r="431" spans="1:10" s="331" customFormat="1" ht="12.75">
      <c r="A431" s="330"/>
      <c r="B431" s="283"/>
      <c r="H431" s="332"/>
      <c r="J431" s="332"/>
    </row>
    <row r="432" spans="1:10" s="331" customFormat="1" ht="12.75">
      <c r="A432" s="330"/>
      <c r="B432" s="283"/>
      <c r="H432" s="332"/>
      <c r="J432" s="332"/>
    </row>
    <row r="433" spans="1:10" s="331" customFormat="1" ht="12.75">
      <c r="A433" s="330"/>
      <c r="B433" s="283"/>
      <c r="H433" s="332"/>
      <c r="J433" s="332"/>
    </row>
    <row r="434" spans="1:10" s="331" customFormat="1" ht="12.75">
      <c r="A434" s="330"/>
      <c r="B434" s="283"/>
      <c r="H434" s="332"/>
      <c r="J434" s="332"/>
    </row>
    <row r="435" spans="1:10" s="331" customFormat="1" ht="12.75">
      <c r="A435" s="330"/>
      <c r="B435" s="283"/>
      <c r="H435" s="332"/>
      <c r="J435" s="332"/>
    </row>
    <row r="436" spans="1:10" s="331" customFormat="1" ht="12.75">
      <c r="A436" s="330"/>
      <c r="B436" s="283"/>
      <c r="H436" s="332"/>
      <c r="J436" s="332"/>
    </row>
    <row r="437" spans="1:10" s="331" customFormat="1" ht="12.75">
      <c r="A437" s="330"/>
      <c r="B437" s="283"/>
      <c r="H437" s="332"/>
      <c r="J437" s="332"/>
    </row>
    <row r="438" spans="1:10" s="331" customFormat="1" ht="12.75">
      <c r="A438" s="330"/>
      <c r="B438" s="283"/>
      <c r="H438" s="332"/>
      <c r="J438" s="332"/>
    </row>
    <row r="439" spans="1:10" s="331" customFormat="1" ht="12.75">
      <c r="A439" s="330"/>
      <c r="B439" s="283"/>
      <c r="H439" s="332"/>
      <c r="J439" s="332"/>
    </row>
    <row r="440" spans="1:10" s="331" customFormat="1" ht="12.75">
      <c r="A440" s="330"/>
      <c r="B440" s="283"/>
      <c r="H440" s="332"/>
      <c r="J440" s="332"/>
    </row>
    <row r="441" spans="1:10" s="331" customFormat="1" ht="12.75">
      <c r="A441" s="330"/>
      <c r="B441" s="283"/>
      <c r="H441" s="332"/>
      <c r="J441" s="332"/>
    </row>
    <row r="442" spans="1:10" s="331" customFormat="1" ht="12.75">
      <c r="A442" s="330"/>
      <c r="B442" s="283"/>
      <c r="H442" s="332"/>
      <c r="J442" s="332"/>
    </row>
    <row r="443" spans="1:10" s="331" customFormat="1" ht="12.75">
      <c r="A443" s="330"/>
      <c r="B443" s="283"/>
      <c r="H443" s="332"/>
      <c r="J443" s="332"/>
    </row>
    <row r="444" spans="1:10" s="331" customFormat="1" ht="12.75">
      <c r="A444" s="330"/>
      <c r="B444" s="283"/>
      <c r="H444" s="332"/>
      <c r="J444" s="332"/>
    </row>
    <row r="445" spans="1:10" s="331" customFormat="1" ht="12.75">
      <c r="A445" s="330"/>
      <c r="B445" s="283"/>
      <c r="H445" s="332"/>
      <c r="J445" s="332"/>
    </row>
    <row r="446" spans="1:10" s="331" customFormat="1" ht="12.75">
      <c r="A446" s="330"/>
      <c r="B446" s="283"/>
      <c r="H446" s="332"/>
      <c r="J446" s="332"/>
    </row>
    <row r="447" spans="1:10" s="331" customFormat="1" ht="12.75">
      <c r="A447" s="330"/>
      <c r="B447" s="283"/>
      <c r="H447" s="332"/>
      <c r="J447" s="332"/>
    </row>
    <row r="448" spans="1:10" s="331" customFormat="1" ht="12.75">
      <c r="A448" s="330"/>
      <c r="B448" s="283"/>
      <c r="H448" s="332"/>
      <c r="J448" s="332"/>
    </row>
    <row r="449" spans="1:10" s="331" customFormat="1" ht="12.75">
      <c r="A449" s="330"/>
      <c r="B449" s="283"/>
      <c r="H449" s="332"/>
      <c r="J449" s="332"/>
    </row>
    <row r="450" spans="1:10" s="331" customFormat="1" ht="12.75">
      <c r="A450" s="330"/>
      <c r="B450" s="283"/>
      <c r="H450" s="332"/>
      <c r="J450" s="332"/>
    </row>
    <row r="451" spans="1:10" s="331" customFormat="1" ht="12.75">
      <c r="A451" s="330"/>
      <c r="B451" s="283"/>
      <c r="H451" s="332"/>
      <c r="J451" s="332"/>
    </row>
    <row r="452" spans="1:10" s="331" customFormat="1" ht="12.75">
      <c r="A452" s="330"/>
      <c r="B452" s="283"/>
      <c r="H452" s="332"/>
      <c r="J452" s="332"/>
    </row>
    <row r="453" spans="1:10" s="331" customFormat="1" ht="12.75">
      <c r="A453" s="330"/>
      <c r="B453" s="283"/>
      <c r="H453" s="332"/>
      <c r="J453" s="332"/>
    </row>
    <row r="454" spans="1:10" s="331" customFormat="1" ht="12.75">
      <c r="A454" s="330"/>
      <c r="B454" s="283"/>
      <c r="H454" s="332"/>
      <c r="J454" s="332"/>
    </row>
    <row r="455" spans="1:10" s="331" customFormat="1" ht="12.75">
      <c r="A455" s="330"/>
      <c r="B455" s="283"/>
      <c r="H455" s="332"/>
      <c r="J455" s="332"/>
    </row>
    <row r="456" spans="1:10" s="331" customFormat="1" ht="12.75">
      <c r="A456" s="330"/>
      <c r="B456" s="283"/>
      <c r="H456" s="332"/>
      <c r="J456" s="332"/>
    </row>
    <row r="457" spans="1:10" s="331" customFormat="1" ht="12.75">
      <c r="A457" s="330"/>
      <c r="B457" s="283"/>
      <c r="H457" s="332"/>
      <c r="J457" s="332"/>
    </row>
    <row r="458" spans="1:10" s="331" customFormat="1" ht="12.75">
      <c r="A458" s="330"/>
      <c r="B458" s="283"/>
      <c r="H458" s="332"/>
      <c r="J458" s="332"/>
    </row>
    <row r="459" spans="1:10" s="331" customFormat="1" ht="12.75">
      <c r="A459" s="330"/>
      <c r="B459" s="283"/>
      <c r="H459" s="332"/>
      <c r="J459" s="332"/>
    </row>
    <row r="460" spans="1:10" s="331" customFormat="1" ht="12.75">
      <c r="A460" s="330"/>
      <c r="B460" s="283"/>
      <c r="H460" s="332"/>
      <c r="J460" s="332"/>
    </row>
    <row r="461" spans="1:10" s="331" customFormat="1" ht="12.75">
      <c r="A461" s="330"/>
      <c r="B461" s="283"/>
      <c r="H461" s="332"/>
      <c r="J461" s="332"/>
    </row>
    <row r="462" spans="1:10" s="331" customFormat="1" ht="12.75">
      <c r="A462" s="330"/>
      <c r="B462" s="283"/>
      <c r="H462" s="332"/>
      <c r="J462" s="332"/>
    </row>
    <row r="463" spans="1:10" s="331" customFormat="1" ht="12.75">
      <c r="A463" s="330"/>
      <c r="B463" s="283"/>
      <c r="H463" s="332"/>
      <c r="J463" s="332"/>
    </row>
    <row r="464" spans="1:10" s="331" customFormat="1" ht="12.75">
      <c r="A464" s="330"/>
      <c r="B464" s="283"/>
      <c r="H464" s="332"/>
      <c r="J464" s="332"/>
    </row>
    <row r="465" spans="1:10" s="331" customFormat="1" ht="12.75">
      <c r="A465" s="330"/>
      <c r="B465" s="283"/>
      <c r="H465" s="332"/>
      <c r="J465" s="332"/>
    </row>
    <row r="466" spans="1:10" s="331" customFormat="1" ht="12.75">
      <c r="A466" s="330"/>
      <c r="B466" s="283"/>
      <c r="H466" s="332"/>
      <c r="J466" s="332"/>
    </row>
    <row r="467" spans="1:10" s="331" customFormat="1" ht="12.75">
      <c r="A467" s="330"/>
      <c r="B467" s="283"/>
      <c r="H467" s="332"/>
      <c r="J467" s="332"/>
    </row>
    <row r="468" spans="1:10" s="331" customFormat="1" ht="12.75">
      <c r="A468" s="330"/>
      <c r="B468" s="283"/>
      <c r="H468" s="332"/>
      <c r="J468" s="332"/>
    </row>
    <row r="469" spans="1:10" s="331" customFormat="1" ht="12.75">
      <c r="A469" s="330"/>
      <c r="B469" s="283"/>
      <c r="H469" s="332"/>
      <c r="J469" s="332"/>
    </row>
    <row r="470" spans="1:10" s="331" customFormat="1" ht="12.75">
      <c r="A470" s="330"/>
      <c r="B470" s="283"/>
      <c r="H470" s="332"/>
      <c r="J470" s="332"/>
    </row>
    <row r="471" spans="1:10" s="331" customFormat="1" ht="12.75">
      <c r="A471" s="330"/>
      <c r="B471" s="283"/>
      <c r="H471" s="332"/>
      <c r="J471" s="332"/>
    </row>
    <row r="472" spans="1:10" s="331" customFormat="1" ht="12.75">
      <c r="A472" s="330"/>
      <c r="B472" s="283"/>
      <c r="H472" s="332"/>
      <c r="J472" s="332"/>
    </row>
    <row r="473" spans="1:10" s="331" customFormat="1" ht="12.75">
      <c r="A473" s="330"/>
      <c r="B473" s="283"/>
      <c r="H473" s="332"/>
      <c r="J473" s="332"/>
    </row>
    <row r="474" spans="1:10" s="331" customFormat="1" ht="12.75">
      <c r="A474" s="330"/>
      <c r="B474" s="283"/>
      <c r="H474" s="332"/>
      <c r="J474" s="332"/>
    </row>
    <row r="475" spans="1:10" s="331" customFormat="1" ht="12.75">
      <c r="A475" s="330"/>
      <c r="B475" s="283"/>
      <c r="H475" s="332"/>
      <c r="J475" s="332"/>
    </row>
    <row r="476" spans="1:10" s="331" customFormat="1" ht="12.75">
      <c r="A476" s="330"/>
      <c r="B476" s="283"/>
      <c r="H476" s="332"/>
      <c r="J476" s="332"/>
    </row>
    <row r="477" spans="1:10" s="331" customFormat="1" ht="12.75">
      <c r="A477" s="330"/>
      <c r="B477" s="283"/>
      <c r="H477" s="332"/>
      <c r="J477" s="332"/>
    </row>
    <row r="478" spans="1:10" s="331" customFormat="1" ht="12.75">
      <c r="A478" s="330"/>
      <c r="B478" s="283"/>
      <c r="H478" s="332"/>
      <c r="J478" s="332"/>
    </row>
    <row r="479" spans="1:10" s="331" customFormat="1" ht="12.75">
      <c r="A479" s="330"/>
      <c r="B479" s="283"/>
      <c r="H479" s="332"/>
      <c r="J479" s="332"/>
    </row>
    <row r="480" spans="1:10" s="331" customFormat="1" ht="12.75">
      <c r="A480" s="330"/>
      <c r="B480" s="283"/>
      <c r="H480" s="332"/>
      <c r="J480" s="332"/>
    </row>
    <row r="481" spans="1:10" s="331" customFormat="1" ht="12.75">
      <c r="A481" s="330"/>
      <c r="B481" s="283"/>
      <c r="H481" s="332"/>
      <c r="J481" s="332"/>
    </row>
    <row r="482" spans="1:10" s="331" customFormat="1" ht="12.75">
      <c r="A482" s="330"/>
      <c r="B482" s="283"/>
      <c r="H482" s="332"/>
      <c r="J482" s="332"/>
    </row>
    <row r="483" spans="1:10" s="331" customFormat="1" ht="12.75">
      <c r="A483" s="330"/>
      <c r="B483" s="283"/>
      <c r="H483" s="332"/>
      <c r="J483" s="332"/>
    </row>
    <row r="484" spans="1:10" s="331" customFormat="1" ht="12.75">
      <c r="A484" s="330"/>
      <c r="B484" s="283"/>
      <c r="H484" s="332"/>
      <c r="J484" s="332"/>
    </row>
    <row r="485" spans="1:10" s="331" customFormat="1" ht="12.75">
      <c r="A485" s="330"/>
      <c r="B485" s="283"/>
      <c r="H485" s="332"/>
      <c r="J485" s="332"/>
    </row>
    <row r="486" spans="1:10" s="331" customFormat="1" ht="12.75">
      <c r="A486" s="330"/>
      <c r="B486" s="283"/>
      <c r="H486" s="332"/>
      <c r="J486" s="332"/>
    </row>
    <row r="487" spans="1:10" s="331" customFormat="1" ht="12.75">
      <c r="A487" s="330"/>
      <c r="B487" s="283"/>
      <c r="H487" s="332"/>
      <c r="J487" s="332"/>
    </row>
    <row r="488" spans="1:10" s="331" customFormat="1" ht="12.75">
      <c r="A488" s="330"/>
      <c r="B488" s="283"/>
      <c r="H488" s="332"/>
      <c r="J488" s="332"/>
    </row>
    <row r="489" spans="1:10" s="331" customFormat="1" ht="12.75">
      <c r="A489" s="330"/>
      <c r="B489" s="283"/>
      <c r="H489" s="332"/>
      <c r="J489" s="332"/>
    </row>
    <row r="490" spans="1:10" s="331" customFormat="1" ht="12.75">
      <c r="A490" s="330"/>
      <c r="B490" s="283"/>
      <c r="H490" s="332"/>
      <c r="J490" s="332"/>
    </row>
    <row r="491" spans="1:10" s="331" customFormat="1" ht="12.75">
      <c r="A491" s="330"/>
      <c r="B491" s="283"/>
      <c r="H491" s="332"/>
      <c r="J491" s="332"/>
    </row>
    <row r="492" spans="1:10" s="331" customFormat="1" ht="12.75">
      <c r="A492" s="330"/>
      <c r="B492" s="283"/>
      <c r="H492" s="332"/>
      <c r="J492" s="332"/>
    </row>
    <row r="493" spans="1:10" s="331" customFormat="1" ht="12.75">
      <c r="A493" s="330"/>
      <c r="B493" s="283"/>
      <c r="H493" s="332"/>
      <c r="J493" s="332"/>
    </row>
    <row r="494" spans="1:10" s="331" customFormat="1" ht="12.75">
      <c r="A494" s="330"/>
      <c r="B494" s="283"/>
      <c r="H494" s="332"/>
      <c r="J494" s="332"/>
    </row>
    <row r="495" spans="1:10" s="331" customFormat="1" ht="12.75">
      <c r="A495" s="330"/>
      <c r="B495" s="283"/>
      <c r="H495" s="332"/>
      <c r="J495" s="332"/>
    </row>
    <row r="496" spans="1:10" s="331" customFormat="1" ht="12.75">
      <c r="A496" s="330"/>
      <c r="B496" s="283"/>
      <c r="H496" s="332"/>
      <c r="J496" s="332"/>
    </row>
    <row r="497" spans="1:10" s="331" customFormat="1" ht="12.75">
      <c r="A497" s="330"/>
      <c r="B497" s="283"/>
      <c r="H497" s="332"/>
      <c r="J497" s="332"/>
    </row>
    <row r="498" spans="1:10" s="331" customFormat="1" ht="12.75">
      <c r="A498" s="330"/>
      <c r="B498" s="283"/>
      <c r="H498" s="332"/>
      <c r="J498" s="332"/>
    </row>
    <row r="499" spans="1:10" s="331" customFormat="1" ht="12.75">
      <c r="A499" s="330"/>
      <c r="B499" s="283"/>
      <c r="H499" s="332"/>
      <c r="J499" s="332"/>
    </row>
    <row r="500" spans="1:10" s="331" customFormat="1" ht="12.75">
      <c r="A500" s="330"/>
      <c r="B500" s="283"/>
      <c r="H500" s="332"/>
      <c r="J500" s="332"/>
    </row>
    <row r="501" spans="1:10" s="331" customFormat="1" ht="12.75">
      <c r="A501" s="330"/>
      <c r="B501" s="283"/>
      <c r="H501" s="332"/>
      <c r="J501" s="332"/>
    </row>
    <row r="502" spans="1:10" s="331" customFormat="1" ht="12.75">
      <c r="A502" s="330"/>
      <c r="B502" s="283"/>
      <c r="H502" s="332"/>
      <c r="J502" s="332"/>
    </row>
    <row r="503" spans="1:10" s="331" customFormat="1" ht="12.75">
      <c r="A503" s="330"/>
      <c r="B503" s="283"/>
      <c r="H503" s="332"/>
      <c r="J503" s="332"/>
    </row>
    <row r="504" spans="1:10" s="331" customFormat="1" ht="12.75">
      <c r="A504" s="330"/>
      <c r="B504" s="283"/>
      <c r="H504" s="332"/>
      <c r="J504" s="332"/>
    </row>
    <row r="505" spans="1:10" s="331" customFormat="1" ht="12.75">
      <c r="A505" s="330"/>
      <c r="B505" s="283"/>
      <c r="H505" s="332"/>
      <c r="J505" s="332"/>
    </row>
    <row r="506" spans="1:10" s="331" customFormat="1" ht="12.75">
      <c r="A506" s="330"/>
      <c r="B506" s="283"/>
      <c r="H506" s="332"/>
      <c r="J506" s="332"/>
    </row>
    <row r="507" spans="1:10" s="331" customFormat="1" ht="12.75">
      <c r="A507" s="330"/>
      <c r="B507" s="283"/>
      <c r="H507" s="332"/>
      <c r="J507" s="332"/>
    </row>
    <row r="508" spans="1:10" s="331" customFormat="1" ht="12.75">
      <c r="A508" s="330"/>
      <c r="B508" s="283"/>
      <c r="H508" s="332"/>
      <c r="J508" s="332"/>
    </row>
    <row r="509" spans="1:10" s="331" customFormat="1" ht="12.75">
      <c r="A509" s="330"/>
      <c r="B509" s="283"/>
      <c r="H509" s="332"/>
      <c r="J509" s="332"/>
    </row>
    <row r="510" spans="1:10" s="331" customFormat="1" ht="12.75">
      <c r="A510" s="330"/>
      <c r="B510" s="283"/>
      <c r="H510" s="332"/>
      <c r="J510" s="332"/>
    </row>
    <row r="511" spans="1:10" s="331" customFormat="1" ht="12.75">
      <c r="A511" s="330"/>
      <c r="B511" s="283"/>
      <c r="H511" s="332"/>
      <c r="J511" s="332"/>
    </row>
    <row r="512" spans="1:10" s="331" customFormat="1" ht="12.75">
      <c r="A512" s="330"/>
      <c r="B512" s="283"/>
      <c r="H512" s="332"/>
      <c r="J512" s="332"/>
    </row>
    <row r="513" spans="1:10" s="331" customFormat="1" ht="12.75">
      <c r="A513" s="330"/>
      <c r="B513" s="283"/>
      <c r="H513" s="332"/>
      <c r="J513" s="332"/>
    </row>
    <row r="514" spans="1:10" s="331" customFormat="1" ht="12.75">
      <c r="A514" s="330"/>
      <c r="B514" s="283"/>
      <c r="H514" s="332"/>
      <c r="J514" s="332"/>
    </row>
    <row r="515" spans="1:10" s="331" customFormat="1" ht="12.75">
      <c r="A515" s="330"/>
      <c r="B515" s="283"/>
      <c r="H515" s="332"/>
      <c r="J515" s="332"/>
    </row>
    <row r="516" spans="1:10" s="331" customFormat="1" ht="12.75">
      <c r="A516" s="330"/>
      <c r="B516" s="283"/>
      <c r="H516" s="332"/>
      <c r="J516" s="332"/>
    </row>
    <row r="517" spans="1:10" s="331" customFormat="1" ht="12.75">
      <c r="A517" s="330"/>
      <c r="B517" s="283"/>
      <c r="H517" s="332"/>
      <c r="J517" s="332"/>
    </row>
    <row r="518" spans="1:10" s="331" customFormat="1" ht="12.75">
      <c r="A518" s="330"/>
      <c r="B518" s="283"/>
      <c r="H518" s="332"/>
      <c r="J518" s="332"/>
    </row>
    <row r="519" spans="1:10" s="331" customFormat="1" ht="12.75">
      <c r="A519" s="330"/>
      <c r="B519" s="283"/>
      <c r="H519" s="332"/>
      <c r="J519" s="332"/>
    </row>
    <row r="520" spans="1:10" s="331" customFormat="1" ht="12.75">
      <c r="A520" s="330"/>
      <c r="B520" s="283"/>
      <c r="H520" s="332"/>
      <c r="J520" s="332"/>
    </row>
    <row r="521" spans="1:10" s="331" customFormat="1" ht="12.75">
      <c r="A521" s="330"/>
      <c r="B521" s="283"/>
      <c r="H521" s="332"/>
      <c r="J521" s="332"/>
    </row>
    <row r="522" spans="1:10" s="331" customFormat="1" ht="12.75">
      <c r="A522" s="330"/>
      <c r="B522" s="283"/>
      <c r="H522" s="332"/>
      <c r="J522" s="332"/>
    </row>
    <row r="523" spans="1:10" s="331" customFormat="1" ht="12.75">
      <c r="A523" s="330"/>
      <c r="B523" s="283"/>
      <c r="H523" s="332"/>
      <c r="J523" s="332"/>
    </row>
    <row r="524" spans="1:10" s="331" customFormat="1" ht="12.75">
      <c r="A524" s="330"/>
      <c r="B524" s="283"/>
      <c r="H524" s="332"/>
      <c r="J524" s="332"/>
    </row>
    <row r="525" spans="1:10" s="331" customFormat="1" ht="12.75">
      <c r="A525" s="330"/>
      <c r="B525" s="283"/>
      <c r="H525" s="332"/>
      <c r="J525" s="332"/>
    </row>
    <row r="526" spans="1:10" s="331" customFormat="1" ht="12.75">
      <c r="A526" s="330"/>
      <c r="B526" s="283"/>
      <c r="H526" s="332"/>
      <c r="J526" s="332"/>
    </row>
    <row r="527" spans="1:10" s="331" customFormat="1" ht="12.75">
      <c r="A527" s="330"/>
      <c r="B527" s="283"/>
      <c r="H527" s="332"/>
      <c r="J527" s="332"/>
    </row>
    <row r="528" spans="1:10" s="331" customFormat="1" ht="12.75">
      <c r="A528" s="330"/>
      <c r="B528" s="283"/>
      <c r="H528" s="332"/>
      <c r="J528" s="332"/>
    </row>
    <row r="529" spans="1:10" s="331" customFormat="1" ht="12.75">
      <c r="A529" s="330"/>
      <c r="B529" s="283"/>
      <c r="H529" s="332"/>
      <c r="J529" s="332"/>
    </row>
    <row r="530" spans="1:10" s="331" customFormat="1" ht="12.75">
      <c r="A530" s="330"/>
      <c r="B530" s="283"/>
      <c r="H530" s="332"/>
      <c r="J530" s="332"/>
    </row>
    <row r="531" spans="1:10" s="331" customFormat="1" ht="12.75">
      <c r="A531" s="330"/>
      <c r="B531" s="283"/>
      <c r="H531" s="332"/>
      <c r="J531" s="332"/>
    </row>
    <row r="532" spans="1:10" s="331" customFormat="1" ht="12.75">
      <c r="A532" s="330"/>
      <c r="B532" s="283"/>
      <c r="H532" s="332"/>
      <c r="J532" s="332"/>
    </row>
    <row r="533" spans="1:10" s="331" customFormat="1" ht="12.75">
      <c r="A533" s="330"/>
      <c r="B533" s="283"/>
      <c r="H533" s="332"/>
      <c r="J533" s="332"/>
    </row>
    <row r="534" spans="1:10" s="331" customFormat="1" ht="12.75">
      <c r="A534" s="330"/>
      <c r="B534" s="283"/>
      <c r="H534" s="332"/>
      <c r="J534" s="332"/>
    </row>
    <row r="535" spans="1:10" s="331" customFormat="1" ht="12.75">
      <c r="A535" s="330"/>
      <c r="B535" s="283"/>
      <c r="H535" s="332"/>
      <c r="J535" s="332"/>
    </row>
    <row r="536" spans="1:10" s="331" customFormat="1" ht="12.75">
      <c r="A536" s="330"/>
      <c r="B536" s="283"/>
      <c r="H536" s="332"/>
      <c r="J536" s="332"/>
    </row>
    <row r="537" spans="1:10" s="331" customFormat="1" ht="12.75">
      <c r="A537" s="330"/>
      <c r="B537" s="283"/>
      <c r="H537" s="332"/>
      <c r="J537" s="332"/>
    </row>
    <row r="538" spans="1:10" s="331" customFormat="1" ht="12.75">
      <c r="A538" s="330"/>
      <c r="B538" s="283"/>
      <c r="H538" s="332"/>
      <c r="J538" s="332"/>
    </row>
    <row r="539" spans="1:10" s="331" customFormat="1" ht="12.75">
      <c r="A539" s="330"/>
      <c r="B539" s="283"/>
      <c r="H539" s="332"/>
      <c r="J539" s="332"/>
    </row>
    <row r="540" spans="1:10" s="331" customFormat="1" ht="12.75">
      <c r="A540" s="330"/>
      <c r="B540" s="283"/>
      <c r="H540" s="332"/>
      <c r="J540" s="332"/>
    </row>
    <row r="541" spans="1:10" s="331" customFormat="1" ht="12.75">
      <c r="A541" s="330"/>
      <c r="B541" s="283"/>
      <c r="H541" s="332"/>
      <c r="J541" s="332"/>
    </row>
    <row r="542" spans="1:10" s="331" customFormat="1" ht="12.75">
      <c r="A542" s="330"/>
      <c r="B542" s="283"/>
      <c r="H542" s="332"/>
      <c r="J542" s="332"/>
    </row>
    <row r="543" spans="1:10" s="331" customFormat="1" ht="12.75">
      <c r="A543" s="330"/>
      <c r="B543" s="283"/>
      <c r="H543" s="332"/>
      <c r="J543" s="332"/>
    </row>
    <row r="544" spans="1:10" s="331" customFormat="1" ht="12.75">
      <c r="A544" s="330"/>
      <c r="B544" s="283"/>
      <c r="H544" s="332"/>
      <c r="J544" s="332"/>
    </row>
    <row r="545" spans="1:10" s="331" customFormat="1" ht="12.75">
      <c r="A545" s="330"/>
      <c r="B545" s="283"/>
      <c r="H545" s="332"/>
      <c r="J545" s="332"/>
    </row>
    <row r="546" spans="1:10" s="331" customFormat="1" ht="12.75">
      <c r="A546" s="330"/>
      <c r="B546" s="283"/>
      <c r="H546" s="332"/>
      <c r="J546" s="332"/>
    </row>
    <row r="547" spans="1:10" s="331" customFormat="1" ht="12.75">
      <c r="A547" s="330"/>
      <c r="B547" s="283"/>
      <c r="H547" s="332"/>
      <c r="J547" s="332"/>
    </row>
    <row r="548" spans="1:10" s="331" customFormat="1" ht="12.75">
      <c r="A548" s="330"/>
      <c r="B548" s="283"/>
      <c r="H548" s="332"/>
      <c r="J548" s="332"/>
    </row>
    <row r="549" spans="1:10" s="331" customFormat="1" ht="12.75">
      <c r="A549" s="330"/>
      <c r="B549" s="283"/>
      <c r="H549" s="332"/>
      <c r="J549" s="332"/>
    </row>
    <row r="550" spans="1:10" s="331" customFormat="1" ht="12.75">
      <c r="A550" s="330"/>
      <c r="B550" s="283"/>
      <c r="H550" s="332"/>
      <c r="J550" s="332"/>
    </row>
    <row r="551" spans="1:10" s="331" customFormat="1" ht="12.75">
      <c r="A551" s="330"/>
      <c r="B551" s="283"/>
      <c r="H551" s="332"/>
      <c r="J551" s="332"/>
    </row>
    <row r="552" spans="1:10" s="331" customFormat="1" ht="12.75">
      <c r="A552" s="330"/>
      <c r="B552" s="283"/>
      <c r="H552" s="332"/>
      <c r="J552" s="332"/>
    </row>
    <row r="553" spans="1:10" s="331" customFormat="1" ht="12.75">
      <c r="A553" s="330"/>
      <c r="B553" s="283"/>
      <c r="H553" s="332"/>
      <c r="J553" s="332"/>
    </row>
    <row r="554" spans="1:10" s="331" customFormat="1" ht="12.75">
      <c r="A554" s="330"/>
      <c r="B554" s="283"/>
      <c r="H554" s="332"/>
      <c r="J554" s="332"/>
    </row>
    <row r="555" spans="1:10" s="331" customFormat="1" ht="12.75">
      <c r="A555" s="330"/>
      <c r="B555" s="283"/>
      <c r="H555" s="332"/>
      <c r="J555" s="332"/>
    </row>
    <row r="556" spans="1:10" s="331" customFormat="1" ht="12.75">
      <c r="A556" s="330"/>
      <c r="B556" s="283"/>
      <c r="H556" s="332"/>
      <c r="J556" s="332"/>
    </row>
    <row r="557" spans="1:10" s="331" customFormat="1" ht="12.75">
      <c r="A557" s="330"/>
      <c r="B557" s="283"/>
      <c r="H557" s="332"/>
      <c r="J557" s="332"/>
    </row>
    <row r="558" spans="1:10" s="331" customFormat="1" ht="12.75">
      <c r="A558" s="330"/>
      <c r="B558" s="283"/>
      <c r="H558" s="332"/>
      <c r="J558" s="332"/>
    </row>
    <row r="559" spans="1:10" s="331" customFormat="1" ht="12.75">
      <c r="A559" s="330"/>
      <c r="B559" s="283"/>
      <c r="H559" s="332"/>
      <c r="J559" s="332"/>
    </row>
    <row r="560" spans="1:10" s="331" customFormat="1" ht="12.75">
      <c r="A560" s="330"/>
      <c r="B560" s="283"/>
      <c r="H560" s="332"/>
      <c r="J560" s="332"/>
    </row>
    <row r="561" spans="1:10" s="331" customFormat="1" ht="12.75">
      <c r="A561" s="330"/>
      <c r="B561" s="283"/>
      <c r="H561" s="332"/>
      <c r="J561" s="332"/>
    </row>
    <row r="562" spans="1:10" s="331" customFormat="1" ht="12.75">
      <c r="A562" s="330"/>
      <c r="B562" s="283"/>
      <c r="H562" s="332"/>
      <c r="J562" s="332"/>
    </row>
    <row r="563" spans="1:10" s="331" customFormat="1" ht="12.75">
      <c r="A563" s="330"/>
      <c r="B563" s="283"/>
      <c r="H563" s="332"/>
      <c r="J563" s="332"/>
    </row>
    <row r="564" spans="1:10" s="331" customFormat="1" ht="12.75">
      <c r="A564" s="330"/>
      <c r="B564" s="283"/>
      <c r="H564" s="332"/>
      <c r="J564" s="332"/>
    </row>
    <row r="565" spans="1:10" s="331" customFormat="1" ht="12.75">
      <c r="A565" s="330"/>
      <c r="B565" s="283"/>
      <c r="H565" s="332"/>
      <c r="J565" s="332"/>
    </row>
    <row r="566" spans="1:10" s="331" customFormat="1" ht="12.75">
      <c r="A566" s="330"/>
      <c r="B566" s="283"/>
      <c r="H566" s="332"/>
      <c r="J566" s="332"/>
    </row>
    <row r="567" spans="1:10" s="331" customFormat="1" ht="12.75">
      <c r="A567" s="330"/>
      <c r="B567" s="283"/>
      <c r="H567" s="332"/>
      <c r="J567" s="332"/>
    </row>
    <row r="568" spans="1:10" s="331" customFormat="1" ht="12.75">
      <c r="A568" s="330"/>
      <c r="B568" s="283"/>
      <c r="H568" s="332"/>
      <c r="J568" s="332"/>
    </row>
    <row r="569" spans="1:10" s="331" customFormat="1" ht="12.75">
      <c r="A569" s="330"/>
      <c r="B569" s="283"/>
      <c r="H569" s="332"/>
      <c r="J569" s="332"/>
    </row>
    <row r="570" spans="1:10" s="331" customFormat="1" ht="12.75">
      <c r="A570" s="330"/>
      <c r="B570" s="283"/>
      <c r="H570" s="332"/>
      <c r="J570" s="332"/>
    </row>
    <row r="571" spans="1:10" s="331" customFormat="1" ht="12.75">
      <c r="A571" s="330"/>
      <c r="B571" s="283"/>
      <c r="H571" s="332"/>
      <c r="J571" s="332"/>
    </row>
    <row r="572" spans="1:10" s="331" customFormat="1" ht="12.75">
      <c r="A572" s="330"/>
      <c r="B572" s="283"/>
      <c r="H572" s="332"/>
      <c r="J572" s="332"/>
    </row>
    <row r="573" spans="1:10" s="331" customFormat="1" ht="12.75">
      <c r="A573" s="330"/>
      <c r="B573" s="283"/>
      <c r="H573" s="332"/>
      <c r="J573" s="332"/>
    </row>
    <row r="574" spans="1:10" s="331" customFormat="1" ht="12.75">
      <c r="A574" s="330"/>
      <c r="B574" s="283"/>
      <c r="H574" s="332"/>
      <c r="J574" s="332"/>
    </row>
    <row r="575" spans="1:10" s="331" customFormat="1" ht="12.75">
      <c r="A575" s="330"/>
      <c r="B575" s="283"/>
      <c r="H575" s="332"/>
      <c r="J575" s="332"/>
    </row>
    <row r="576" spans="1:10" s="331" customFormat="1" ht="12.75">
      <c r="A576" s="330"/>
      <c r="B576" s="283"/>
      <c r="H576" s="332"/>
      <c r="J576" s="332"/>
    </row>
    <row r="577" spans="1:10" s="331" customFormat="1" ht="12.75">
      <c r="A577" s="330"/>
      <c r="B577" s="283"/>
      <c r="H577" s="332"/>
      <c r="J577" s="332"/>
    </row>
    <row r="578" spans="1:10" s="331" customFormat="1" ht="12.75">
      <c r="A578" s="330"/>
      <c r="B578" s="283"/>
      <c r="H578" s="332"/>
      <c r="J578" s="332"/>
    </row>
    <row r="579" spans="1:10" s="331" customFormat="1" ht="12.75">
      <c r="A579" s="330"/>
      <c r="B579" s="283"/>
      <c r="H579" s="332"/>
      <c r="J579" s="332"/>
    </row>
    <row r="580" spans="1:10" s="331" customFormat="1" ht="12.75">
      <c r="A580" s="330"/>
      <c r="B580" s="283"/>
      <c r="H580" s="332"/>
      <c r="J580" s="332"/>
    </row>
    <row r="581" spans="1:10" s="331" customFormat="1" ht="12.75">
      <c r="A581" s="330"/>
      <c r="B581" s="283"/>
      <c r="H581" s="332"/>
      <c r="J581" s="332"/>
    </row>
    <row r="582" spans="1:10" s="331" customFormat="1" ht="12.75">
      <c r="A582" s="330"/>
      <c r="B582" s="283"/>
      <c r="H582" s="332"/>
      <c r="J582" s="332"/>
    </row>
    <row r="583" spans="1:10" s="331" customFormat="1" ht="12.75">
      <c r="A583" s="330"/>
      <c r="B583" s="283"/>
      <c r="H583" s="332"/>
      <c r="J583" s="332"/>
    </row>
    <row r="584" spans="1:10" s="331" customFormat="1" ht="12.75">
      <c r="A584" s="330"/>
      <c r="B584" s="283"/>
      <c r="H584" s="332"/>
      <c r="J584" s="332"/>
    </row>
    <row r="585" spans="1:10" s="331" customFormat="1" ht="12.75">
      <c r="A585" s="330"/>
      <c r="B585" s="283"/>
      <c r="H585" s="332"/>
      <c r="J585" s="332"/>
    </row>
    <row r="586" spans="1:10" s="331" customFormat="1" ht="12.75">
      <c r="A586" s="330"/>
      <c r="B586" s="283"/>
      <c r="H586" s="332"/>
      <c r="J586" s="332"/>
    </row>
    <row r="587" spans="1:10" s="331" customFormat="1" ht="12.75">
      <c r="A587" s="330"/>
      <c r="B587" s="283"/>
      <c r="H587" s="332"/>
      <c r="J587" s="332"/>
    </row>
    <row r="588" spans="1:10" s="331" customFormat="1" ht="12.75">
      <c r="A588" s="330"/>
      <c r="B588" s="283"/>
      <c r="H588" s="332"/>
      <c r="J588" s="332"/>
    </row>
    <row r="589" spans="1:10" s="331" customFormat="1" ht="12.75">
      <c r="A589" s="330"/>
      <c r="B589" s="283"/>
      <c r="H589" s="332"/>
      <c r="J589" s="332"/>
    </row>
    <row r="590" spans="1:10" s="331" customFormat="1" ht="12.75">
      <c r="A590" s="330"/>
      <c r="B590" s="283"/>
      <c r="H590" s="332"/>
      <c r="J590" s="332"/>
    </row>
    <row r="591" spans="1:10" s="331" customFormat="1" ht="12.75">
      <c r="A591" s="330"/>
      <c r="B591" s="283"/>
      <c r="H591" s="332"/>
      <c r="J591" s="332"/>
    </row>
    <row r="592" spans="1:10" s="331" customFormat="1" ht="12.75">
      <c r="A592" s="330"/>
      <c r="B592" s="283"/>
      <c r="H592" s="332"/>
      <c r="J592" s="332"/>
    </row>
    <row r="593" spans="1:10" s="331" customFormat="1" ht="12.75">
      <c r="A593" s="330"/>
      <c r="B593" s="283"/>
      <c r="H593" s="332"/>
      <c r="J593" s="332"/>
    </row>
    <row r="594" spans="1:10" s="331" customFormat="1" ht="12.75">
      <c r="A594" s="330"/>
      <c r="B594" s="283"/>
      <c r="H594" s="332"/>
      <c r="J594" s="332"/>
    </row>
    <row r="595" spans="1:10" s="331" customFormat="1" ht="12.75">
      <c r="A595" s="330"/>
      <c r="B595" s="283"/>
      <c r="H595" s="332"/>
      <c r="J595" s="332"/>
    </row>
    <row r="596" spans="1:10" s="331" customFormat="1" ht="12.75">
      <c r="A596" s="330"/>
      <c r="B596" s="283"/>
      <c r="H596" s="332"/>
      <c r="J596" s="332"/>
    </row>
    <row r="597" spans="1:10" s="331" customFormat="1" ht="12.75">
      <c r="A597" s="330"/>
      <c r="B597" s="283"/>
      <c r="H597" s="332"/>
      <c r="J597" s="332"/>
    </row>
    <row r="598" spans="1:10" s="331" customFormat="1" ht="12.75">
      <c r="A598" s="330"/>
      <c r="B598" s="283"/>
      <c r="H598" s="332"/>
      <c r="J598" s="332"/>
    </row>
    <row r="599" spans="1:10" s="331" customFormat="1" ht="12.75">
      <c r="A599" s="330"/>
      <c r="B599" s="283"/>
      <c r="H599" s="332"/>
      <c r="J599" s="332"/>
    </row>
    <row r="600" spans="1:10" s="331" customFormat="1" ht="12.75">
      <c r="A600" s="330"/>
      <c r="B600" s="283"/>
      <c r="H600" s="332"/>
      <c r="J600" s="332"/>
    </row>
    <row r="601" spans="1:10" s="331" customFormat="1" ht="12.75">
      <c r="A601" s="330"/>
      <c r="B601" s="283"/>
      <c r="H601" s="332"/>
      <c r="J601" s="332"/>
    </row>
    <row r="602" spans="1:10" s="331" customFormat="1" ht="12.75">
      <c r="A602" s="330"/>
      <c r="B602" s="283"/>
      <c r="H602" s="332"/>
      <c r="J602" s="332"/>
    </row>
    <row r="603" spans="1:10" s="331" customFormat="1" ht="12.75">
      <c r="A603" s="330"/>
      <c r="B603" s="283"/>
      <c r="H603" s="332"/>
      <c r="J603" s="332"/>
    </row>
    <row r="604" spans="1:10" s="331" customFormat="1" ht="12.75">
      <c r="A604" s="330"/>
      <c r="B604" s="283"/>
      <c r="H604" s="332"/>
      <c r="J604" s="332"/>
    </row>
    <row r="605" spans="1:10" s="331" customFormat="1" ht="12.75">
      <c r="A605" s="330"/>
      <c r="B605" s="283"/>
      <c r="H605" s="332"/>
      <c r="J605" s="332"/>
    </row>
    <row r="606" spans="1:10" s="331" customFormat="1" ht="12.75">
      <c r="A606" s="330"/>
      <c r="B606" s="283"/>
      <c r="H606" s="332"/>
      <c r="J606" s="332"/>
    </row>
    <row r="607" spans="1:10" s="331" customFormat="1" ht="12.75">
      <c r="A607" s="330"/>
      <c r="B607" s="283"/>
      <c r="H607" s="332"/>
      <c r="J607" s="332"/>
    </row>
    <row r="608" spans="1:10" s="331" customFormat="1" ht="12.75">
      <c r="A608" s="330"/>
      <c r="B608" s="283"/>
      <c r="H608" s="332"/>
      <c r="J608" s="332"/>
    </row>
    <row r="609" spans="1:10" s="331" customFormat="1" ht="12.75">
      <c r="A609" s="330"/>
      <c r="B609" s="283"/>
      <c r="H609" s="332"/>
      <c r="J609" s="332"/>
    </row>
    <row r="610" spans="1:10" s="331" customFormat="1" ht="12.75">
      <c r="A610" s="330"/>
      <c r="B610" s="283"/>
      <c r="H610" s="332"/>
      <c r="J610" s="332"/>
    </row>
    <row r="611" spans="1:10" s="331" customFormat="1" ht="12.75">
      <c r="A611" s="330"/>
      <c r="B611" s="283"/>
      <c r="H611" s="332"/>
      <c r="J611" s="332"/>
    </row>
    <row r="612" spans="1:10" s="331" customFormat="1" ht="12.75">
      <c r="A612" s="330"/>
      <c r="B612" s="283"/>
      <c r="H612" s="332"/>
      <c r="J612" s="332"/>
    </row>
    <row r="613" spans="1:10" s="331" customFormat="1" ht="12.75">
      <c r="A613" s="330"/>
      <c r="B613" s="283"/>
      <c r="H613" s="332"/>
      <c r="J613" s="332"/>
    </row>
    <row r="614" spans="1:10" s="331" customFormat="1" ht="12.75">
      <c r="A614" s="330"/>
      <c r="B614" s="283"/>
      <c r="H614" s="332"/>
      <c r="J614" s="332"/>
    </row>
    <row r="615" spans="1:10" s="331" customFormat="1" ht="12.75">
      <c r="A615" s="330"/>
      <c r="B615" s="283"/>
      <c r="H615" s="332"/>
      <c r="J615" s="332"/>
    </row>
    <row r="616" spans="1:10" s="331" customFormat="1" ht="12.75">
      <c r="A616" s="330"/>
      <c r="B616" s="283"/>
      <c r="H616" s="332"/>
      <c r="J616" s="332"/>
    </row>
    <row r="617" spans="1:10" s="331" customFormat="1" ht="12.75">
      <c r="A617" s="330"/>
      <c r="B617" s="283"/>
      <c r="H617" s="332"/>
      <c r="J617" s="332"/>
    </row>
    <row r="618" spans="1:10" s="331" customFormat="1" ht="12.75">
      <c r="A618" s="330"/>
      <c r="B618" s="283"/>
      <c r="H618" s="332"/>
      <c r="J618" s="332"/>
    </row>
    <row r="619" spans="1:10" s="331" customFormat="1" ht="12.75">
      <c r="A619" s="330"/>
      <c r="B619" s="283"/>
      <c r="H619" s="332"/>
      <c r="J619" s="332"/>
    </row>
    <row r="620" spans="1:10" s="331" customFormat="1" ht="12.75">
      <c r="A620" s="330"/>
      <c r="B620" s="283"/>
      <c r="H620" s="332"/>
      <c r="J620" s="332"/>
    </row>
    <row r="621" spans="1:10" s="331" customFormat="1" ht="12.75">
      <c r="A621" s="330"/>
      <c r="B621" s="283"/>
      <c r="H621" s="332"/>
      <c r="J621" s="332"/>
    </row>
    <row r="622" spans="1:10" s="331" customFormat="1" ht="12.75">
      <c r="A622" s="330"/>
      <c r="B622" s="283"/>
      <c r="H622" s="332"/>
      <c r="J622" s="332"/>
    </row>
    <row r="623" spans="1:10" s="331" customFormat="1" ht="12.75">
      <c r="A623" s="330"/>
      <c r="B623" s="283"/>
      <c r="H623" s="332"/>
      <c r="J623" s="332"/>
    </row>
    <row r="624" spans="1:10" s="331" customFormat="1" ht="12.75">
      <c r="A624" s="330"/>
      <c r="B624" s="283"/>
      <c r="H624" s="332"/>
      <c r="J624" s="332"/>
    </row>
    <row r="625" spans="1:10" s="331" customFormat="1" ht="12.75">
      <c r="A625" s="330"/>
      <c r="B625" s="283"/>
      <c r="H625" s="332"/>
      <c r="J625" s="332"/>
    </row>
    <row r="626" spans="1:10" s="331" customFormat="1" ht="12.75">
      <c r="A626" s="330"/>
      <c r="B626" s="283"/>
      <c r="H626" s="332"/>
      <c r="J626" s="332"/>
    </row>
    <row r="627" spans="1:10" s="331" customFormat="1" ht="12.75">
      <c r="A627" s="330"/>
      <c r="B627" s="283"/>
      <c r="H627" s="332"/>
      <c r="J627" s="332"/>
    </row>
    <row r="628" spans="1:10" s="331" customFormat="1" ht="12.75">
      <c r="A628" s="330"/>
      <c r="B628" s="283"/>
      <c r="H628" s="332"/>
      <c r="J628" s="332"/>
    </row>
    <row r="629" spans="1:10" s="331" customFormat="1" ht="12.75">
      <c r="A629" s="330"/>
      <c r="B629" s="283"/>
      <c r="H629" s="332"/>
      <c r="J629" s="332"/>
    </row>
    <row r="630" spans="1:10" s="331" customFormat="1" ht="12.75">
      <c r="A630" s="330"/>
      <c r="B630" s="283"/>
      <c r="H630" s="332"/>
      <c r="J630" s="332"/>
    </row>
    <row r="631" spans="1:10" s="331" customFormat="1" ht="12.75">
      <c r="A631" s="330"/>
      <c r="B631" s="283"/>
      <c r="H631" s="332"/>
      <c r="J631" s="332"/>
    </row>
    <row r="632" spans="1:10" s="331" customFormat="1" ht="12.75">
      <c r="A632" s="330"/>
      <c r="B632" s="283"/>
      <c r="H632" s="332"/>
      <c r="J632" s="332"/>
    </row>
    <row r="633" spans="1:10" s="331" customFormat="1" ht="12.75">
      <c r="A633" s="330"/>
      <c r="B633" s="283"/>
      <c r="H633" s="332"/>
      <c r="J633" s="332"/>
    </row>
    <row r="634" spans="1:10" s="331" customFormat="1" ht="12.75">
      <c r="A634" s="330"/>
      <c r="B634" s="283"/>
      <c r="H634" s="332"/>
      <c r="J634" s="332"/>
    </row>
    <row r="635" spans="1:10" s="331" customFormat="1" ht="12.75">
      <c r="A635" s="330"/>
      <c r="B635" s="283"/>
      <c r="H635" s="332"/>
      <c r="J635" s="332"/>
    </row>
    <row r="636" spans="1:10" s="331" customFormat="1" ht="12.75">
      <c r="A636" s="330"/>
      <c r="B636" s="283"/>
      <c r="H636" s="332"/>
      <c r="J636" s="332"/>
    </row>
    <row r="637" spans="1:10" s="331" customFormat="1" ht="12.75">
      <c r="A637" s="330"/>
      <c r="B637" s="283"/>
      <c r="H637" s="332"/>
      <c r="J637" s="332"/>
    </row>
    <row r="638" spans="1:10" s="331" customFormat="1" ht="12.75">
      <c r="A638" s="330"/>
      <c r="B638" s="283"/>
      <c r="H638" s="332"/>
      <c r="J638" s="332"/>
    </row>
    <row r="639" spans="1:10" s="331" customFormat="1" ht="12.75">
      <c r="A639" s="330"/>
      <c r="B639" s="283"/>
      <c r="H639" s="332"/>
      <c r="J639" s="332"/>
    </row>
    <row r="640" spans="1:10" s="331" customFormat="1" ht="12.75">
      <c r="A640" s="330"/>
      <c r="B640" s="283"/>
      <c r="H640" s="332"/>
      <c r="J640" s="332"/>
    </row>
    <row r="641" spans="1:10" s="331" customFormat="1" ht="12.75">
      <c r="A641" s="330"/>
      <c r="B641" s="283"/>
      <c r="H641" s="332"/>
      <c r="J641" s="332"/>
    </row>
    <row r="642" spans="1:10" s="331" customFormat="1" ht="12.75">
      <c r="A642" s="330"/>
      <c r="B642" s="283"/>
      <c r="H642" s="332"/>
      <c r="J642" s="332"/>
    </row>
    <row r="643" spans="1:10" s="331" customFormat="1" ht="12.75">
      <c r="A643" s="330"/>
      <c r="B643" s="283"/>
      <c r="H643" s="332"/>
      <c r="J643" s="332"/>
    </row>
    <row r="644" spans="1:10" s="331" customFormat="1" ht="12.75">
      <c r="A644" s="330"/>
      <c r="B644" s="283"/>
      <c r="H644" s="332"/>
      <c r="J644" s="332"/>
    </row>
    <row r="645" spans="1:10" s="331" customFormat="1" ht="12.75">
      <c r="A645" s="330"/>
      <c r="B645" s="283"/>
      <c r="H645" s="332"/>
      <c r="J645" s="332"/>
    </row>
    <row r="646" spans="1:10" s="331" customFormat="1" ht="12.75">
      <c r="A646" s="330"/>
      <c r="B646" s="283"/>
      <c r="H646" s="332"/>
      <c r="J646" s="332"/>
    </row>
    <row r="647" spans="1:10" s="331" customFormat="1" ht="12.75">
      <c r="A647" s="330"/>
      <c r="B647" s="283"/>
      <c r="H647" s="332"/>
      <c r="J647" s="332"/>
    </row>
    <row r="648" spans="1:10" s="331" customFormat="1" ht="12.75">
      <c r="A648" s="330"/>
      <c r="B648" s="283"/>
      <c r="H648" s="332"/>
      <c r="J648" s="332"/>
    </row>
    <row r="649" spans="1:10" s="331" customFormat="1" ht="12.75">
      <c r="A649" s="330"/>
      <c r="B649" s="283"/>
      <c r="H649" s="332"/>
      <c r="J649" s="332"/>
    </row>
    <row r="650" spans="1:10" s="331" customFormat="1" ht="12.75">
      <c r="A650" s="330"/>
      <c r="B650" s="283"/>
      <c r="H650" s="332"/>
      <c r="J650" s="332"/>
    </row>
    <row r="651" spans="1:10" s="331" customFormat="1" ht="12.75">
      <c r="A651" s="330"/>
      <c r="B651" s="283"/>
      <c r="H651" s="332"/>
      <c r="J651" s="332"/>
    </row>
    <row r="652" spans="1:10" s="331" customFormat="1" ht="12.75">
      <c r="A652" s="330"/>
      <c r="B652" s="283"/>
      <c r="H652" s="332"/>
      <c r="J652" s="332"/>
    </row>
    <row r="653" spans="1:10" s="331" customFormat="1" ht="12.75">
      <c r="A653" s="330"/>
      <c r="B653" s="283"/>
      <c r="H653" s="332"/>
      <c r="J653" s="332"/>
    </row>
    <row r="654" spans="1:10" s="331" customFormat="1" ht="12.75">
      <c r="A654" s="330"/>
      <c r="B654" s="283"/>
      <c r="H654" s="332"/>
      <c r="J654" s="332"/>
    </row>
    <row r="655" spans="1:10" s="331" customFormat="1" ht="12.75">
      <c r="A655" s="330"/>
      <c r="B655" s="283"/>
      <c r="H655" s="332"/>
      <c r="J655" s="332"/>
    </row>
    <row r="656" spans="1:10" s="331" customFormat="1" ht="12.75">
      <c r="A656" s="330"/>
      <c r="B656" s="283"/>
      <c r="H656" s="332"/>
      <c r="J656" s="332"/>
    </row>
    <row r="657" spans="1:10" s="331" customFormat="1" ht="12.75">
      <c r="A657" s="330"/>
      <c r="B657" s="283"/>
      <c r="H657" s="332"/>
      <c r="J657" s="332"/>
    </row>
    <row r="658" spans="1:10" s="331" customFormat="1" ht="12.75">
      <c r="A658" s="330"/>
      <c r="B658" s="283"/>
      <c r="H658" s="332"/>
      <c r="J658" s="332"/>
    </row>
    <row r="659" spans="1:10" s="331" customFormat="1" ht="12.75">
      <c r="A659" s="330"/>
      <c r="B659" s="283"/>
      <c r="H659" s="332"/>
      <c r="J659" s="332"/>
    </row>
    <row r="660" spans="1:10" s="331" customFormat="1" ht="12.75">
      <c r="A660" s="330"/>
      <c r="B660" s="283"/>
      <c r="H660" s="332"/>
      <c r="J660" s="332"/>
    </row>
    <row r="661" spans="1:10" s="331" customFormat="1" ht="12.75">
      <c r="A661" s="330"/>
      <c r="B661" s="283"/>
      <c r="H661" s="332"/>
      <c r="J661" s="332"/>
    </row>
    <row r="662" spans="1:10" s="331" customFormat="1" ht="12.75">
      <c r="A662" s="330"/>
      <c r="B662" s="283"/>
      <c r="H662" s="332"/>
      <c r="J662" s="332"/>
    </row>
    <row r="663" spans="1:10" s="331" customFormat="1" ht="12.75">
      <c r="A663" s="330"/>
      <c r="B663" s="283"/>
      <c r="H663" s="332"/>
      <c r="J663" s="332"/>
    </row>
    <row r="664" spans="1:10" s="331" customFormat="1" ht="12.75">
      <c r="A664" s="330"/>
      <c r="B664" s="283"/>
      <c r="H664" s="332"/>
      <c r="J664" s="332"/>
    </row>
    <row r="665" spans="1:10" s="331" customFormat="1" ht="12.75">
      <c r="A665" s="330"/>
      <c r="B665" s="283"/>
      <c r="H665" s="332"/>
      <c r="J665" s="332"/>
    </row>
    <row r="666" spans="1:10" s="331" customFormat="1" ht="12.75">
      <c r="A666" s="330"/>
      <c r="B666" s="283"/>
      <c r="H666" s="332"/>
      <c r="J666" s="332"/>
    </row>
    <row r="667" spans="1:10" s="331" customFormat="1" ht="12.75">
      <c r="A667" s="330"/>
      <c r="B667" s="283"/>
      <c r="H667" s="332"/>
      <c r="J667" s="332"/>
    </row>
    <row r="668" spans="1:10" s="331" customFormat="1" ht="12.75">
      <c r="A668" s="330"/>
      <c r="B668" s="283"/>
      <c r="H668" s="332"/>
      <c r="J668" s="332"/>
    </row>
    <row r="669" spans="1:10" s="331" customFormat="1" ht="12.75">
      <c r="A669" s="330"/>
      <c r="B669" s="283"/>
      <c r="H669" s="332"/>
      <c r="J669" s="332"/>
    </row>
    <row r="670" spans="1:10" s="331" customFormat="1" ht="12.75">
      <c r="A670" s="330"/>
      <c r="B670" s="283"/>
      <c r="H670" s="332"/>
      <c r="J670" s="332"/>
    </row>
    <row r="671" spans="1:10" s="331" customFormat="1" ht="12.75">
      <c r="A671" s="330"/>
      <c r="B671" s="283"/>
      <c r="H671" s="332"/>
      <c r="J671" s="332"/>
    </row>
    <row r="672" spans="1:10" s="331" customFormat="1" ht="12.75">
      <c r="A672" s="330"/>
      <c r="B672" s="283"/>
      <c r="H672" s="332"/>
      <c r="J672" s="332"/>
    </row>
    <row r="673" spans="1:10" s="331" customFormat="1" ht="12.75">
      <c r="A673" s="330"/>
      <c r="B673" s="283"/>
      <c r="H673" s="332"/>
      <c r="J673" s="332"/>
    </row>
    <row r="674" spans="1:10" s="331" customFormat="1" ht="12.75">
      <c r="A674" s="330"/>
      <c r="B674" s="283"/>
      <c r="H674" s="332"/>
      <c r="J674" s="332"/>
    </row>
    <row r="675" spans="1:10" s="331" customFormat="1" ht="12.75">
      <c r="A675" s="330"/>
      <c r="B675" s="283"/>
      <c r="H675" s="332"/>
      <c r="J675" s="332"/>
    </row>
    <row r="676" spans="1:10" s="331" customFormat="1" ht="12.75">
      <c r="A676" s="330"/>
      <c r="B676" s="283"/>
      <c r="H676" s="332"/>
      <c r="J676" s="332"/>
    </row>
    <row r="677" spans="1:10" s="331" customFormat="1" ht="12.75">
      <c r="A677" s="330"/>
      <c r="B677" s="283"/>
      <c r="H677" s="332"/>
      <c r="J677" s="332"/>
    </row>
    <row r="678" spans="1:10" s="331" customFormat="1" ht="12.75">
      <c r="A678" s="330"/>
      <c r="B678" s="283"/>
      <c r="H678" s="332"/>
      <c r="J678" s="332"/>
    </row>
    <row r="679" spans="1:10" s="331" customFormat="1" ht="12.75">
      <c r="A679" s="330"/>
      <c r="B679" s="283"/>
      <c r="H679" s="332"/>
      <c r="J679" s="332"/>
    </row>
    <row r="680" spans="1:10" s="331" customFormat="1" ht="12.75">
      <c r="A680" s="330"/>
      <c r="B680" s="283"/>
      <c r="H680" s="332"/>
      <c r="J680" s="332"/>
    </row>
    <row r="681" spans="1:10" s="331" customFormat="1" ht="12.75">
      <c r="A681" s="330"/>
      <c r="B681" s="283"/>
      <c r="H681" s="332"/>
      <c r="J681" s="332"/>
    </row>
    <row r="682" spans="1:10" s="331" customFormat="1" ht="12.75">
      <c r="A682" s="330"/>
      <c r="B682" s="283"/>
      <c r="H682" s="332"/>
      <c r="J682" s="332"/>
    </row>
    <row r="683" spans="1:10" s="331" customFormat="1" ht="12.75">
      <c r="A683" s="330"/>
      <c r="B683" s="283"/>
      <c r="H683" s="332"/>
      <c r="J683" s="332"/>
    </row>
    <row r="684" spans="1:10" s="331" customFormat="1" ht="12.75">
      <c r="A684" s="330"/>
      <c r="B684" s="283"/>
      <c r="H684" s="332"/>
      <c r="J684" s="332"/>
    </row>
    <row r="685" spans="1:10" s="331" customFormat="1" ht="12.75">
      <c r="A685" s="330"/>
      <c r="B685" s="283"/>
      <c r="H685" s="332"/>
      <c r="J685" s="332"/>
    </row>
    <row r="686" spans="1:10" s="331" customFormat="1" ht="12.75">
      <c r="A686" s="330"/>
      <c r="B686" s="283"/>
      <c r="H686" s="332"/>
      <c r="J686" s="332"/>
    </row>
    <row r="687" spans="1:10" s="331" customFormat="1" ht="12.75">
      <c r="A687" s="330"/>
      <c r="B687" s="283"/>
      <c r="H687" s="332"/>
      <c r="J687" s="332"/>
    </row>
    <row r="688" spans="1:10" s="331" customFormat="1" ht="12.75">
      <c r="A688" s="330"/>
      <c r="B688" s="283"/>
      <c r="H688" s="332"/>
      <c r="J688" s="332"/>
    </row>
    <row r="689" spans="1:10" s="331" customFormat="1" ht="12.75">
      <c r="A689" s="330"/>
      <c r="B689" s="283"/>
      <c r="H689" s="332"/>
      <c r="J689" s="332"/>
    </row>
    <row r="690" spans="1:10" s="331" customFormat="1" ht="12.75">
      <c r="A690" s="330"/>
      <c r="B690" s="283"/>
      <c r="H690" s="332"/>
      <c r="J690" s="332"/>
    </row>
    <row r="691" spans="1:10" s="331" customFormat="1" ht="12.75">
      <c r="A691" s="330"/>
      <c r="B691" s="283"/>
      <c r="H691" s="332"/>
      <c r="J691" s="332"/>
    </row>
    <row r="692" spans="1:10" s="331" customFormat="1" ht="12.75">
      <c r="A692" s="330"/>
      <c r="B692" s="283"/>
      <c r="H692" s="332"/>
      <c r="J692" s="332"/>
    </row>
    <row r="693" spans="1:10" s="331" customFormat="1" ht="12.75">
      <c r="A693" s="330"/>
      <c r="B693" s="283"/>
      <c r="H693" s="332"/>
      <c r="J693" s="332"/>
    </row>
    <row r="694" spans="1:10" s="331" customFormat="1" ht="12.75">
      <c r="A694" s="330"/>
      <c r="B694" s="283"/>
      <c r="H694" s="332"/>
      <c r="J694" s="332"/>
    </row>
    <row r="695" spans="1:10" s="331" customFormat="1" ht="12.75">
      <c r="A695" s="330"/>
      <c r="B695" s="283"/>
      <c r="H695" s="332"/>
      <c r="J695" s="332"/>
    </row>
    <row r="696" spans="1:10" s="331" customFormat="1" ht="12.75">
      <c r="A696" s="330"/>
      <c r="B696" s="283"/>
      <c r="H696" s="332"/>
      <c r="J696" s="332"/>
    </row>
    <row r="697" spans="1:10" s="331" customFormat="1" ht="12.75">
      <c r="A697" s="330"/>
      <c r="B697" s="283"/>
      <c r="H697" s="332"/>
      <c r="J697" s="332"/>
    </row>
    <row r="698" spans="1:10" s="331" customFormat="1" ht="12.75">
      <c r="A698" s="330"/>
      <c r="B698" s="283"/>
      <c r="H698" s="332"/>
      <c r="J698" s="332"/>
    </row>
    <row r="699" spans="1:10" s="331" customFormat="1" ht="12.75">
      <c r="A699" s="330"/>
      <c r="B699" s="283"/>
      <c r="H699" s="332"/>
      <c r="J699" s="332"/>
    </row>
    <row r="700" spans="1:10" s="331" customFormat="1" ht="12.75">
      <c r="A700" s="330"/>
      <c r="B700" s="283"/>
      <c r="H700" s="332"/>
      <c r="J700" s="332"/>
    </row>
    <row r="701" spans="1:10" s="331" customFormat="1" ht="12.75">
      <c r="A701" s="330"/>
      <c r="B701" s="283"/>
      <c r="H701" s="332"/>
      <c r="J701" s="332"/>
    </row>
    <row r="702" spans="1:10" s="331" customFormat="1" ht="12.75">
      <c r="A702" s="330"/>
      <c r="B702" s="283"/>
      <c r="H702" s="332"/>
      <c r="J702" s="332"/>
    </row>
    <row r="703" spans="1:10" s="331" customFormat="1" ht="12.75">
      <c r="A703" s="330"/>
      <c r="B703" s="283"/>
      <c r="H703" s="332"/>
      <c r="J703" s="332"/>
    </row>
    <row r="704" spans="1:10" s="331" customFormat="1" ht="12.75">
      <c r="A704" s="330"/>
      <c r="B704" s="283"/>
      <c r="H704" s="332"/>
      <c r="J704" s="332"/>
    </row>
    <row r="705" spans="1:10" s="331" customFormat="1" ht="12.75">
      <c r="A705" s="330"/>
      <c r="B705" s="283"/>
      <c r="H705" s="332"/>
      <c r="J705" s="332"/>
    </row>
    <row r="706" spans="1:10" s="331" customFormat="1" ht="12.75">
      <c r="A706" s="330"/>
      <c r="B706" s="283"/>
      <c r="H706" s="332"/>
      <c r="J706" s="332"/>
    </row>
    <row r="707" spans="1:10" s="331" customFormat="1" ht="12.75">
      <c r="A707" s="330"/>
      <c r="B707" s="283"/>
      <c r="H707" s="332"/>
      <c r="J707" s="332"/>
    </row>
    <row r="708" spans="1:10" s="331" customFormat="1" ht="12.75">
      <c r="A708" s="330"/>
      <c r="B708" s="283"/>
      <c r="H708" s="332"/>
      <c r="J708" s="332"/>
    </row>
    <row r="709" spans="1:10" s="331" customFormat="1" ht="12.75">
      <c r="A709" s="330"/>
      <c r="B709" s="283"/>
      <c r="H709" s="332"/>
      <c r="J709" s="332"/>
    </row>
    <row r="710" spans="1:10" s="331" customFormat="1" ht="12.75">
      <c r="A710" s="330"/>
      <c r="B710" s="283"/>
      <c r="H710" s="332"/>
      <c r="J710" s="332"/>
    </row>
    <row r="711" spans="1:10" s="331" customFormat="1" ht="12.75">
      <c r="A711" s="330"/>
      <c r="B711" s="283"/>
      <c r="H711" s="332"/>
      <c r="J711" s="332"/>
    </row>
    <row r="712" spans="1:10" s="331" customFormat="1" ht="12.75">
      <c r="A712" s="330"/>
      <c r="B712" s="283"/>
      <c r="H712" s="332"/>
      <c r="J712" s="332"/>
    </row>
    <row r="713" spans="1:10" s="331" customFormat="1" ht="12.75">
      <c r="A713" s="330"/>
      <c r="B713" s="283"/>
      <c r="H713" s="332"/>
      <c r="J713" s="332"/>
    </row>
    <row r="714" spans="1:10" s="331" customFormat="1" ht="12.75">
      <c r="A714" s="330"/>
      <c r="B714" s="283"/>
      <c r="H714" s="332"/>
      <c r="J714" s="332"/>
    </row>
    <row r="715" spans="1:10" s="331" customFormat="1" ht="12.75">
      <c r="A715" s="330"/>
      <c r="B715" s="283"/>
      <c r="H715" s="332"/>
      <c r="J715" s="332"/>
    </row>
    <row r="716" spans="1:10" s="331" customFormat="1" ht="12.75">
      <c r="A716" s="330"/>
      <c r="B716" s="283"/>
      <c r="H716" s="332"/>
      <c r="J716" s="332"/>
    </row>
    <row r="717" spans="1:10" s="331" customFormat="1" ht="12.75">
      <c r="A717" s="330"/>
      <c r="B717" s="283"/>
      <c r="H717" s="332"/>
      <c r="J717" s="332"/>
    </row>
    <row r="718" spans="1:10" s="331" customFormat="1" ht="12.75">
      <c r="A718" s="330"/>
      <c r="B718" s="283"/>
      <c r="H718" s="332"/>
      <c r="J718" s="332"/>
    </row>
    <row r="719" spans="1:10" s="331" customFormat="1" ht="12.75">
      <c r="A719" s="330"/>
      <c r="B719" s="283"/>
      <c r="H719" s="332"/>
      <c r="J719" s="332"/>
    </row>
    <row r="720" spans="1:10" s="331" customFormat="1" ht="12.75">
      <c r="A720" s="330"/>
      <c r="B720" s="283"/>
      <c r="H720" s="332"/>
      <c r="J720" s="332"/>
    </row>
    <row r="721" spans="1:10" s="331" customFormat="1" ht="12.75">
      <c r="A721" s="330"/>
      <c r="B721" s="283"/>
      <c r="H721" s="332"/>
      <c r="J721" s="332"/>
    </row>
    <row r="722" spans="1:10" s="331" customFormat="1" ht="12.75">
      <c r="A722" s="330"/>
      <c r="B722" s="283"/>
      <c r="H722" s="332"/>
      <c r="J722" s="332"/>
    </row>
    <row r="723" spans="1:10" s="331" customFormat="1" ht="12.75">
      <c r="A723" s="330"/>
      <c r="B723" s="283"/>
      <c r="H723" s="332"/>
      <c r="J723" s="332"/>
    </row>
    <row r="724" spans="1:10" s="331" customFormat="1" ht="12.75">
      <c r="A724" s="330"/>
      <c r="B724" s="283"/>
      <c r="H724" s="332"/>
      <c r="J724" s="332"/>
    </row>
    <row r="725" spans="1:10" s="331" customFormat="1" ht="12.75">
      <c r="A725" s="330"/>
      <c r="B725" s="283"/>
      <c r="H725" s="332"/>
      <c r="J725" s="332"/>
    </row>
    <row r="726" spans="1:10" s="331" customFormat="1" ht="12.75">
      <c r="A726" s="330"/>
      <c r="B726" s="283"/>
      <c r="H726" s="332"/>
      <c r="J726" s="332"/>
    </row>
    <row r="727" spans="1:10" s="331" customFormat="1" ht="12.75">
      <c r="A727" s="330"/>
      <c r="B727" s="283"/>
      <c r="H727" s="332"/>
      <c r="J727" s="332"/>
    </row>
    <row r="728" spans="1:10" s="331" customFormat="1" ht="12.75">
      <c r="A728" s="330"/>
      <c r="B728" s="283"/>
      <c r="H728" s="332"/>
      <c r="J728" s="332"/>
    </row>
    <row r="729" spans="1:10" s="331" customFormat="1" ht="12.75">
      <c r="A729" s="330"/>
      <c r="B729" s="283"/>
      <c r="H729" s="332"/>
      <c r="J729" s="332"/>
    </row>
    <row r="730" spans="1:10" s="331" customFormat="1" ht="12.75">
      <c r="A730" s="330"/>
      <c r="B730" s="283"/>
      <c r="H730" s="332"/>
      <c r="J730" s="332"/>
    </row>
    <row r="731" spans="1:10" s="331" customFormat="1" ht="12.75">
      <c r="A731" s="330"/>
      <c r="B731" s="283"/>
      <c r="H731" s="332"/>
      <c r="J731" s="332"/>
    </row>
    <row r="732" spans="1:10" s="331" customFormat="1" ht="12.75">
      <c r="A732" s="330"/>
      <c r="B732" s="283"/>
      <c r="H732" s="332"/>
      <c r="J732" s="332"/>
    </row>
    <row r="733" spans="1:10" s="331" customFormat="1" ht="12.75">
      <c r="A733" s="330"/>
      <c r="B733" s="283"/>
      <c r="H733" s="332"/>
      <c r="J733" s="332"/>
    </row>
    <row r="734" spans="1:10" s="331" customFormat="1" ht="12.75">
      <c r="A734" s="330"/>
      <c r="B734" s="283"/>
      <c r="H734" s="332"/>
      <c r="J734" s="332"/>
    </row>
    <row r="735" spans="1:10" s="331" customFormat="1" ht="12.75">
      <c r="A735" s="330"/>
      <c r="B735" s="283"/>
      <c r="H735" s="332"/>
      <c r="J735" s="332"/>
    </row>
    <row r="736" spans="1:10" s="331" customFormat="1" ht="12.75">
      <c r="A736" s="330"/>
      <c r="B736" s="283"/>
      <c r="H736" s="332"/>
      <c r="J736" s="332"/>
    </row>
    <row r="737" spans="1:10" s="331" customFormat="1" ht="12.75">
      <c r="A737" s="330"/>
      <c r="B737" s="283"/>
      <c r="H737" s="332"/>
      <c r="J737" s="332"/>
    </row>
    <row r="738" spans="1:10" s="331" customFormat="1" ht="12.75">
      <c r="A738" s="330"/>
      <c r="B738" s="283"/>
      <c r="H738" s="332"/>
      <c r="J738" s="332"/>
    </row>
    <row r="739" spans="1:10" s="331" customFormat="1" ht="12.75">
      <c r="A739" s="330"/>
      <c r="B739" s="283"/>
      <c r="H739" s="332"/>
      <c r="J739" s="332"/>
    </row>
    <row r="740" spans="1:10" s="331" customFormat="1" ht="12.75">
      <c r="A740" s="330"/>
      <c r="B740" s="283"/>
      <c r="H740" s="332"/>
      <c r="J740" s="332"/>
    </row>
    <row r="741" spans="1:10" s="331" customFormat="1" ht="12.75">
      <c r="A741" s="330"/>
      <c r="B741" s="283"/>
      <c r="H741" s="332"/>
      <c r="J741" s="332"/>
    </row>
    <row r="742" spans="1:10" s="331" customFormat="1" ht="12.75">
      <c r="A742" s="330"/>
      <c r="B742" s="283"/>
      <c r="H742" s="332"/>
      <c r="J742" s="332"/>
    </row>
    <row r="743" spans="1:10" s="331" customFormat="1" ht="12.75">
      <c r="A743" s="330"/>
      <c r="B743" s="283"/>
      <c r="H743" s="332"/>
      <c r="J743" s="332"/>
    </row>
    <row r="744" spans="1:10" s="331" customFormat="1" ht="12.75">
      <c r="A744" s="330"/>
      <c r="B744" s="283"/>
      <c r="H744" s="332"/>
      <c r="J744" s="332"/>
    </row>
    <row r="745" spans="1:10" s="331" customFormat="1" ht="12.75">
      <c r="A745" s="330"/>
      <c r="B745" s="283"/>
      <c r="H745" s="332"/>
      <c r="J745" s="332"/>
    </row>
    <row r="746" spans="1:10" s="331" customFormat="1" ht="12.75">
      <c r="A746" s="330"/>
      <c r="B746" s="283"/>
      <c r="H746" s="332"/>
      <c r="J746" s="332"/>
    </row>
    <row r="747" spans="1:10" s="331" customFormat="1" ht="12.75">
      <c r="A747" s="330"/>
      <c r="B747" s="283"/>
      <c r="H747" s="332"/>
      <c r="J747" s="332"/>
    </row>
    <row r="748" spans="1:10" s="331" customFormat="1" ht="12.75">
      <c r="A748" s="330"/>
      <c r="B748" s="283"/>
      <c r="H748" s="332"/>
      <c r="J748" s="332"/>
    </row>
    <row r="749" spans="1:10" s="331" customFormat="1" ht="12.75">
      <c r="A749" s="330"/>
      <c r="B749" s="283"/>
      <c r="H749" s="332"/>
      <c r="J749" s="332"/>
    </row>
    <row r="750" spans="1:10" s="331" customFormat="1" ht="12.75">
      <c r="A750" s="330"/>
      <c r="B750" s="283"/>
      <c r="H750" s="332"/>
      <c r="J750" s="332"/>
    </row>
    <row r="751" spans="1:10" s="331" customFormat="1" ht="12.75">
      <c r="A751" s="330"/>
      <c r="B751" s="283"/>
      <c r="H751" s="332"/>
      <c r="J751" s="332"/>
    </row>
    <row r="752" spans="1:10" s="331" customFormat="1" ht="12.75">
      <c r="A752" s="330"/>
      <c r="B752" s="283"/>
      <c r="H752" s="332"/>
      <c r="J752" s="332"/>
    </row>
    <row r="753" spans="1:10" s="331" customFormat="1" ht="12.75">
      <c r="A753" s="330"/>
      <c r="B753" s="283"/>
      <c r="H753" s="332"/>
      <c r="J753" s="332"/>
    </row>
    <row r="754" spans="1:10" s="331" customFormat="1" ht="12.75">
      <c r="A754" s="330"/>
      <c r="B754" s="283"/>
      <c r="H754" s="332"/>
      <c r="J754" s="332"/>
    </row>
    <row r="755" spans="1:10" s="331" customFormat="1" ht="12.75">
      <c r="A755" s="330"/>
      <c r="B755" s="283"/>
      <c r="H755" s="332"/>
      <c r="J755" s="332"/>
    </row>
    <row r="756" spans="1:10" s="331" customFormat="1" ht="12.75">
      <c r="A756" s="330"/>
      <c r="B756" s="283"/>
      <c r="H756" s="332"/>
      <c r="J756" s="332"/>
    </row>
    <row r="757" spans="1:10" s="331" customFormat="1" ht="12.75">
      <c r="A757" s="330"/>
      <c r="B757" s="283"/>
      <c r="H757" s="332"/>
      <c r="J757" s="332"/>
    </row>
    <row r="758" spans="1:10" s="331" customFormat="1" ht="12.75">
      <c r="A758" s="330"/>
      <c r="B758" s="283"/>
      <c r="H758" s="332"/>
      <c r="J758" s="332"/>
    </row>
    <row r="759" spans="1:10" s="331" customFormat="1" ht="12.75">
      <c r="A759" s="330"/>
      <c r="B759" s="283"/>
      <c r="H759" s="332"/>
      <c r="J759" s="332"/>
    </row>
    <row r="760" spans="1:10" s="331" customFormat="1" ht="12.75">
      <c r="A760" s="330"/>
      <c r="B760" s="283"/>
      <c r="H760" s="332"/>
      <c r="J760" s="332"/>
    </row>
    <row r="761" spans="1:10" s="331" customFormat="1" ht="12.75">
      <c r="A761" s="330"/>
      <c r="B761" s="283"/>
      <c r="H761" s="332"/>
      <c r="J761" s="332"/>
    </row>
    <row r="762" spans="1:10" s="331" customFormat="1" ht="12.75">
      <c r="A762" s="330"/>
      <c r="B762" s="283"/>
      <c r="H762" s="332"/>
      <c r="J762" s="332"/>
    </row>
    <row r="763" spans="1:10" s="331" customFormat="1" ht="12.75">
      <c r="A763" s="330"/>
      <c r="B763" s="283"/>
      <c r="H763" s="332"/>
      <c r="J763" s="332"/>
    </row>
    <row r="764" spans="1:10" s="331" customFormat="1" ht="12.75">
      <c r="A764" s="330"/>
      <c r="B764" s="283"/>
      <c r="H764" s="332"/>
      <c r="J764" s="332"/>
    </row>
    <row r="765" spans="1:10" s="331" customFormat="1" ht="12.75">
      <c r="A765" s="330"/>
      <c r="B765" s="283"/>
      <c r="H765" s="332"/>
      <c r="J765" s="332"/>
    </row>
    <row r="766" spans="1:10" s="331" customFormat="1" ht="12.75">
      <c r="A766" s="330"/>
      <c r="B766" s="283"/>
      <c r="H766" s="332"/>
      <c r="J766" s="332"/>
    </row>
    <row r="767" spans="1:10" s="331" customFormat="1" ht="12.75">
      <c r="A767" s="330"/>
      <c r="B767" s="283"/>
      <c r="H767" s="332"/>
      <c r="J767" s="332"/>
    </row>
    <row r="768" spans="1:10" s="331" customFormat="1" ht="12.75">
      <c r="A768" s="330"/>
      <c r="B768" s="283"/>
      <c r="H768" s="332"/>
      <c r="J768" s="332"/>
    </row>
    <row r="769" spans="1:10" s="331" customFormat="1" ht="12.75">
      <c r="A769" s="330"/>
      <c r="B769" s="283"/>
      <c r="H769" s="332"/>
      <c r="J769" s="332"/>
    </row>
    <row r="770" spans="1:10" s="331" customFormat="1" ht="12.75">
      <c r="A770" s="330"/>
      <c r="B770" s="283"/>
      <c r="H770" s="332"/>
      <c r="J770" s="332"/>
    </row>
    <row r="771" spans="1:10" s="331" customFormat="1" ht="12.75">
      <c r="A771" s="330"/>
      <c r="B771" s="283"/>
      <c r="H771" s="332"/>
      <c r="J771" s="332"/>
    </row>
    <row r="772" spans="1:10" s="331" customFormat="1" ht="12.75">
      <c r="A772" s="330"/>
      <c r="B772" s="283"/>
      <c r="H772" s="332"/>
      <c r="J772" s="332"/>
    </row>
    <row r="773" spans="1:10" s="331" customFormat="1" ht="12.75">
      <c r="A773" s="330"/>
      <c r="B773" s="283"/>
      <c r="H773" s="332"/>
      <c r="J773" s="332"/>
    </row>
    <row r="774" spans="1:10" s="331" customFormat="1" ht="12.75">
      <c r="A774" s="330"/>
      <c r="B774" s="283"/>
      <c r="H774" s="332"/>
      <c r="J774" s="332"/>
    </row>
    <row r="775" spans="1:10" s="331" customFormat="1" ht="12.75">
      <c r="A775" s="330"/>
      <c r="B775" s="283"/>
      <c r="H775" s="332"/>
      <c r="J775" s="332"/>
    </row>
    <row r="776" spans="1:10" s="331" customFormat="1" ht="12.75">
      <c r="A776" s="330"/>
      <c r="B776" s="283"/>
      <c r="H776" s="332"/>
      <c r="J776" s="332"/>
    </row>
    <row r="777" spans="1:10" s="331" customFormat="1" ht="12.75">
      <c r="A777" s="330"/>
      <c r="B777" s="283"/>
      <c r="H777" s="332"/>
      <c r="J777" s="332"/>
    </row>
    <row r="778" spans="1:10" s="331" customFormat="1" ht="12.75">
      <c r="A778" s="330"/>
      <c r="B778" s="283"/>
      <c r="H778" s="332"/>
      <c r="J778" s="332"/>
    </row>
    <row r="779" spans="1:10" s="331" customFormat="1" ht="12.75">
      <c r="A779" s="330"/>
      <c r="B779" s="283"/>
      <c r="H779" s="332"/>
      <c r="J779" s="332"/>
    </row>
    <row r="780" spans="1:10" s="331" customFormat="1" ht="12.75">
      <c r="A780" s="330"/>
      <c r="B780" s="283"/>
      <c r="H780" s="332"/>
      <c r="J780" s="332"/>
    </row>
    <row r="781" spans="1:10" s="331" customFormat="1" ht="12.75">
      <c r="A781" s="330"/>
      <c r="B781" s="283"/>
      <c r="H781" s="332"/>
      <c r="J781" s="332"/>
    </row>
    <row r="782" spans="1:10" s="331" customFormat="1" ht="12.75">
      <c r="A782" s="330"/>
      <c r="B782" s="283"/>
      <c r="H782" s="332"/>
      <c r="J782" s="332"/>
    </row>
    <row r="783" spans="1:10" s="331" customFormat="1" ht="12.75">
      <c r="A783" s="330"/>
      <c r="B783" s="283"/>
      <c r="H783" s="332"/>
      <c r="J783" s="332"/>
    </row>
    <row r="784" spans="1:10" s="331" customFormat="1" ht="12.75">
      <c r="A784" s="330"/>
      <c r="B784" s="283"/>
      <c r="H784" s="332"/>
      <c r="J784" s="332"/>
    </row>
    <row r="785" spans="1:10" s="331" customFormat="1" ht="12.75">
      <c r="A785" s="330"/>
      <c r="B785" s="283"/>
      <c r="H785" s="332"/>
      <c r="J785" s="332"/>
    </row>
    <row r="786" spans="1:10" s="331" customFormat="1" ht="12.75">
      <c r="A786" s="330"/>
      <c r="B786" s="283"/>
      <c r="H786" s="332"/>
      <c r="J786" s="332"/>
    </row>
    <row r="787" spans="1:10" s="331" customFormat="1" ht="12.75">
      <c r="A787" s="330"/>
      <c r="B787" s="283"/>
      <c r="H787" s="332"/>
      <c r="J787" s="332"/>
    </row>
    <row r="788" spans="1:10" s="331" customFormat="1" ht="12.75">
      <c r="A788" s="330"/>
      <c r="B788" s="283"/>
      <c r="H788" s="332"/>
      <c r="J788" s="332"/>
    </row>
    <row r="789" spans="1:10" s="331" customFormat="1" ht="12.75">
      <c r="A789" s="330"/>
      <c r="B789" s="283"/>
      <c r="H789" s="332"/>
      <c r="J789" s="332"/>
    </row>
    <row r="790" spans="1:10" s="331" customFormat="1" ht="12.75">
      <c r="A790" s="330"/>
      <c r="B790" s="283"/>
      <c r="H790" s="332"/>
      <c r="J790" s="332"/>
    </row>
    <row r="791" spans="1:10" s="331" customFormat="1" ht="12.75">
      <c r="A791" s="330"/>
      <c r="B791" s="283"/>
      <c r="H791" s="332"/>
      <c r="J791" s="332"/>
    </row>
    <row r="792" spans="1:10" s="331" customFormat="1" ht="12.75">
      <c r="A792" s="330"/>
      <c r="B792" s="283"/>
      <c r="H792" s="332"/>
      <c r="J792" s="332"/>
    </row>
    <row r="793" spans="1:10" s="331" customFormat="1" ht="12.75">
      <c r="A793" s="330"/>
      <c r="B793" s="283"/>
      <c r="H793" s="332"/>
      <c r="J793" s="332"/>
    </row>
    <row r="794" spans="1:10" s="331" customFormat="1" ht="12.75">
      <c r="A794" s="330"/>
      <c r="B794" s="283"/>
      <c r="H794" s="332"/>
      <c r="J794" s="332"/>
    </row>
    <row r="795" spans="1:10" s="331" customFormat="1" ht="12.75">
      <c r="A795" s="330"/>
      <c r="B795" s="283"/>
      <c r="H795" s="332"/>
      <c r="J795" s="332"/>
    </row>
    <row r="796" spans="1:10" s="331" customFormat="1" ht="12.75">
      <c r="A796" s="330"/>
      <c r="B796" s="283"/>
      <c r="H796" s="332"/>
      <c r="J796" s="332"/>
    </row>
    <row r="797" spans="1:10" s="331" customFormat="1" ht="12.75">
      <c r="A797" s="330"/>
      <c r="B797" s="283"/>
      <c r="H797" s="332"/>
      <c r="J797" s="332"/>
    </row>
    <row r="798" spans="1:10" s="331" customFormat="1" ht="12.75">
      <c r="A798" s="330"/>
      <c r="B798" s="283"/>
      <c r="H798" s="332"/>
      <c r="J798" s="332"/>
    </row>
    <row r="799" spans="1:10" s="331" customFormat="1" ht="12.75">
      <c r="A799" s="330"/>
      <c r="B799" s="283"/>
      <c r="H799" s="332"/>
      <c r="J799" s="332"/>
    </row>
    <row r="800" spans="1:10" s="331" customFormat="1" ht="12.75">
      <c r="A800" s="330"/>
      <c r="B800" s="283"/>
      <c r="H800" s="332"/>
      <c r="J800" s="332"/>
    </row>
    <row r="801" spans="1:50" s="331" customFormat="1" ht="12.75">
      <c r="A801" s="330"/>
      <c r="B801" s="283"/>
      <c r="H801" s="332"/>
      <c r="J801" s="332"/>
    </row>
    <row r="802" spans="1:50" s="331" customFormat="1" ht="12.75">
      <c r="A802" s="330"/>
      <c r="B802" s="283"/>
      <c r="H802" s="332"/>
      <c r="J802" s="332"/>
    </row>
    <row r="803" spans="1:50" s="205" customFormat="1">
      <c r="A803" s="199"/>
      <c r="B803" s="283"/>
      <c r="C803" s="201"/>
      <c r="D803" s="202"/>
      <c r="E803" s="203"/>
      <c r="F803" s="201"/>
      <c r="G803" s="201"/>
      <c r="H803" s="204"/>
      <c r="J803" s="204"/>
      <c r="L803" s="201"/>
      <c r="N803" s="206"/>
      <c r="O803" s="207"/>
      <c r="P803" s="201"/>
      <c r="Q803" s="201"/>
      <c r="S803" s="201"/>
      <c r="T803" s="201"/>
      <c r="V803" s="201"/>
      <c r="W803" s="201"/>
      <c r="X803" s="201"/>
      <c r="Y803" s="201"/>
      <c r="Z803" s="201"/>
      <c r="AA803" s="201"/>
      <c r="AB803" s="201"/>
      <c r="AC803" s="201"/>
      <c r="AD803" s="201"/>
      <c r="AE803" s="201"/>
      <c r="AF803" s="201"/>
      <c r="AG803" s="201"/>
      <c r="AH803" s="201"/>
      <c r="AI803" s="201"/>
      <c r="AJ803" s="201"/>
      <c r="AK803" s="201"/>
      <c r="AL803" s="201"/>
      <c r="AM803" s="201"/>
      <c r="AN803" s="201"/>
      <c r="AO803" s="201"/>
      <c r="AP803" s="201"/>
      <c r="AQ803" s="201"/>
      <c r="AR803" s="201"/>
      <c r="AS803" s="201"/>
      <c r="AT803" s="201"/>
      <c r="AU803" s="201"/>
      <c r="AV803" s="201"/>
      <c r="AW803" s="201"/>
      <c r="AX803" s="201"/>
    </row>
    <row r="804" spans="1:50" s="205" customFormat="1">
      <c r="A804" s="199"/>
      <c r="B804" s="283"/>
      <c r="C804" s="201"/>
      <c r="D804" s="202"/>
      <c r="E804" s="203"/>
      <c r="F804" s="201"/>
      <c r="G804" s="201"/>
      <c r="H804" s="204"/>
      <c r="J804" s="204"/>
      <c r="L804" s="201"/>
      <c r="N804" s="206"/>
      <c r="O804" s="207"/>
      <c r="P804" s="201"/>
      <c r="Q804" s="201"/>
      <c r="S804" s="201"/>
      <c r="T804" s="201"/>
      <c r="V804" s="201"/>
      <c r="W804" s="201"/>
      <c r="X804" s="201"/>
      <c r="Y804" s="201"/>
      <c r="Z804" s="201"/>
      <c r="AA804" s="201"/>
      <c r="AB804" s="201"/>
      <c r="AC804" s="201"/>
      <c r="AD804" s="201"/>
      <c r="AE804" s="201"/>
      <c r="AF804" s="201"/>
      <c r="AG804" s="201"/>
      <c r="AH804" s="201"/>
      <c r="AI804" s="201"/>
      <c r="AJ804" s="201"/>
      <c r="AK804" s="201"/>
      <c r="AL804" s="201"/>
      <c r="AM804" s="201"/>
      <c r="AN804" s="201"/>
      <c r="AO804" s="201"/>
      <c r="AP804" s="201"/>
      <c r="AQ804" s="201"/>
      <c r="AR804" s="201"/>
      <c r="AS804" s="201"/>
      <c r="AT804" s="201"/>
      <c r="AU804" s="201"/>
      <c r="AV804" s="201"/>
      <c r="AW804" s="201"/>
      <c r="AX804" s="201"/>
    </row>
    <row r="805" spans="1:50" s="205" customFormat="1">
      <c r="A805" s="199"/>
      <c r="B805" s="283"/>
      <c r="C805" s="201"/>
      <c r="D805" s="202"/>
      <c r="E805" s="203"/>
      <c r="F805" s="201"/>
      <c r="G805" s="201"/>
      <c r="H805" s="204"/>
      <c r="J805" s="204"/>
      <c r="L805" s="201"/>
      <c r="N805" s="206"/>
      <c r="O805" s="207"/>
      <c r="P805" s="201"/>
      <c r="Q805" s="201"/>
      <c r="S805" s="201"/>
      <c r="T805" s="201"/>
      <c r="V805" s="201"/>
      <c r="W805" s="201"/>
      <c r="X805" s="201"/>
      <c r="Y805" s="201"/>
      <c r="Z805" s="201"/>
      <c r="AA805" s="201"/>
      <c r="AB805" s="201"/>
      <c r="AC805" s="201"/>
      <c r="AD805" s="201"/>
      <c r="AE805" s="201"/>
      <c r="AF805" s="201"/>
      <c r="AG805" s="201"/>
      <c r="AH805" s="201"/>
      <c r="AI805" s="201"/>
      <c r="AJ805" s="201"/>
      <c r="AK805" s="201"/>
      <c r="AL805" s="201"/>
      <c r="AM805" s="201"/>
      <c r="AN805" s="201"/>
      <c r="AO805" s="201"/>
      <c r="AP805" s="201"/>
      <c r="AQ805" s="201"/>
      <c r="AR805" s="201"/>
      <c r="AS805" s="201"/>
      <c r="AT805" s="201"/>
      <c r="AU805" s="201"/>
      <c r="AV805" s="201"/>
      <c r="AW805" s="201"/>
      <c r="AX805" s="201"/>
    </row>
    <row r="806" spans="1:50" s="205" customFormat="1">
      <c r="A806" s="199"/>
      <c r="B806" s="283"/>
      <c r="C806" s="201"/>
      <c r="D806" s="202"/>
      <c r="E806" s="203"/>
      <c r="F806" s="201"/>
      <c r="G806" s="201"/>
      <c r="H806" s="204"/>
      <c r="J806" s="204"/>
      <c r="L806" s="201"/>
      <c r="N806" s="206"/>
      <c r="O806" s="207"/>
      <c r="P806" s="201"/>
      <c r="Q806" s="201"/>
      <c r="S806" s="201"/>
      <c r="T806" s="201"/>
      <c r="V806" s="201"/>
      <c r="W806" s="201"/>
      <c r="X806" s="201"/>
      <c r="Y806" s="201"/>
      <c r="Z806" s="201"/>
      <c r="AA806" s="201"/>
      <c r="AB806" s="201"/>
      <c r="AC806" s="201"/>
      <c r="AD806" s="201"/>
      <c r="AE806" s="201"/>
      <c r="AF806" s="201"/>
      <c r="AG806" s="201"/>
      <c r="AH806" s="201"/>
      <c r="AI806" s="201"/>
      <c r="AJ806" s="201"/>
      <c r="AK806" s="201"/>
      <c r="AL806" s="201"/>
      <c r="AM806" s="201"/>
      <c r="AN806" s="201"/>
      <c r="AO806" s="201"/>
      <c r="AP806" s="201"/>
      <c r="AQ806" s="201"/>
      <c r="AR806" s="201"/>
      <c r="AS806" s="201"/>
      <c r="AT806" s="201"/>
      <c r="AU806" s="201"/>
      <c r="AV806" s="201"/>
      <c r="AW806" s="201"/>
      <c r="AX806" s="201"/>
    </row>
    <row r="807" spans="1:50" s="205" customFormat="1">
      <c r="A807" s="199"/>
      <c r="B807" s="283"/>
      <c r="C807" s="201"/>
      <c r="D807" s="202"/>
      <c r="E807" s="203"/>
      <c r="F807" s="201"/>
      <c r="G807" s="201"/>
      <c r="H807" s="204"/>
      <c r="J807" s="204"/>
      <c r="L807" s="201"/>
      <c r="N807" s="206"/>
      <c r="O807" s="207"/>
      <c r="P807" s="201"/>
      <c r="Q807" s="201"/>
      <c r="S807" s="201"/>
      <c r="T807" s="201"/>
      <c r="V807" s="201"/>
      <c r="W807" s="201"/>
      <c r="X807" s="201"/>
      <c r="Y807" s="201"/>
      <c r="Z807" s="201"/>
      <c r="AA807" s="201"/>
      <c r="AB807" s="201"/>
      <c r="AC807" s="201"/>
      <c r="AD807" s="201"/>
      <c r="AE807" s="201"/>
      <c r="AF807" s="201"/>
      <c r="AG807" s="201"/>
      <c r="AH807" s="201"/>
      <c r="AI807" s="201"/>
      <c r="AJ807" s="201"/>
      <c r="AK807" s="201"/>
      <c r="AL807" s="201"/>
      <c r="AM807" s="201"/>
      <c r="AN807" s="201"/>
      <c r="AO807" s="201"/>
      <c r="AP807" s="201"/>
      <c r="AQ807" s="201"/>
      <c r="AR807" s="201"/>
      <c r="AS807" s="201"/>
      <c r="AT807" s="201"/>
      <c r="AU807" s="201"/>
      <c r="AV807" s="201"/>
      <c r="AW807" s="201"/>
      <c r="AX807" s="201"/>
    </row>
    <row r="808" spans="1:50" s="205" customFormat="1">
      <c r="A808" s="199"/>
      <c r="B808" s="283"/>
      <c r="C808" s="201"/>
      <c r="D808" s="202"/>
      <c r="E808" s="203"/>
      <c r="F808" s="201"/>
      <c r="G808" s="201"/>
      <c r="H808" s="204"/>
      <c r="J808" s="204"/>
      <c r="L808" s="201"/>
      <c r="N808" s="206"/>
      <c r="O808" s="207"/>
      <c r="P808" s="201"/>
      <c r="Q808" s="201"/>
      <c r="S808" s="201"/>
      <c r="T808" s="201"/>
      <c r="V808" s="201"/>
      <c r="W808" s="201"/>
      <c r="X808" s="201"/>
      <c r="Y808" s="201"/>
      <c r="Z808" s="201"/>
      <c r="AA808" s="201"/>
      <c r="AB808" s="201"/>
      <c r="AC808" s="201"/>
      <c r="AD808" s="201"/>
      <c r="AE808" s="201"/>
      <c r="AF808" s="201"/>
      <c r="AG808" s="201"/>
      <c r="AH808" s="201"/>
      <c r="AI808" s="201"/>
      <c r="AJ808" s="201"/>
      <c r="AK808" s="201"/>
      <c r="AL808" s="201"/>
      <c r="AM808" s="201"/>
      <c r="AN808" s="201"/>
      <c r="AO808" s="201"/>
      <c r="AP808" s="201"/>
      <c r="AQ808" s="201"/>
      <c r="AR808" s="201"/>
      <c r="AS808" s="201"/>
      <c r="AT808" s="201"/>
      <c r="AU808" s="201"/>
      <c r="AV808" s="201"/>
      <c r="AW808" s="201"/>
      <c r="AX808" s="201"/>
    </row>
    <row r="809" spans="1:50" s="205" customFormat="1">
      <c r="A809" s="199"/>
      <c r="B809" s="283"/>
      <c r="C809" s="201"/>
      <c r="D809" s="202"/>
      <c r="E809" s="203"/>
      <c r="F809" s="201"/>
      <c r="G809" s="201"/>
      <c r="H809" s="204"/>
      <c r="J809" s="204"/>
      <c r="L809" s="201"/>
      <c r="N809" s="206"/>
      <c r="O809" s="207"/>
      <c r="P809" s="201"/>
      <c r="Q809" s="201"/>
      <c r="S809" s="201"/>
      <c r="T809" s="201"/>
      <c r="V809" s="201"/>
      <c r="W809" s="201"/>
      <c r="X809" s="201"/>
      <c r="Y809" s="201"/>
      <c r="Z809" s="201"/>
      <c r="AA809" s="201"/>
      <c r="AB809" s="201"/>
      <c r="AC809" s="201"/>
      <c r="AD809" s="201"/>
      <c r="AE809" s="201"/>
      <c r="AF809" s="201"/>
      <c r="AG809" s="201"/>
      <c r="AH809" s="201"/>
      <c r="AI809" s="201"/>
      <c r="AJ809" s="201"/>
      <c r="AK809" s="201"/>
      <c r="AL809" s="201"/>
      <c r="AM809" s="201"/>
      <c r="AN809" s="201"/>
      <c r="AO809" s="201"/>
      <c r="AP809" s="201"/>
      <c r="AQ809" s="201"/>
      <c r="AR809" s="201"/>
      <c r="AS809" s="201"/>
      <c r="AT809" s="201"/>
      <c r="AU809" s="201"/>
      <c r="AV809" s="201"/>
      <c r="AW809" s="201"/>
      <c r="AX809" s="201"/>
    </row>
    <row r="810" spans="1:50" s="205" customFormat="1">
      <c r="A810" s="199"/>
      <c r="B810" s="283"/>
      <c r="C810" s="201"/>
      <c r="D810" s="202"/>
      <c r="E810" s="203"/>
      <c r="F810" s="201"/>
      <c r="G810" s="201"/>
      <c r="H810" s="204"/>
      <c r="J810" s="204"/>
      <c r="L810" s="201"/>
      <c r="N810" s="206"/>
      <c r="O810" s="207"/>
      <c r="P810" s="201"/>
      <c r="Q810" s="201"/>
      <c r="S810" s="201"/>
      <c r="T810" s="201"/>
      <c r="V810" s="201"/>
      <c r="W810" s="201"/>
      <c r="X810" s="201"/>
      <c r="Y810" s="201"/>
      <c r="Z810" s="201"/>
      <c r="AA810" s="201"/>
      <c r="AB810" s="201"/>
      <c r="AC810" s="201"/>
      <c r="AD810" s="201"/>
      <c r="AE810" s="201"/>
      <c r="AF810" s="201"/>
      <c r="AG810" s="201"/>
      <c r="AH810" s="201"/>
      <c r="AI810" s="201"/>
      <c r="AJ810" s="201"/>
      <c r="AK810" s="201"/>
      <c r="AL810" s="201"/>
      <c r="AM810" s="201"/>
      <c r="AN810" s="201"/>
      <c r="AO810" s="201"/>
      <c r="AP810" s="201"/>
      <c r="AQ810" s="201"/>
      <c r="AR810" s="201"/>
      <c r="AS810" s="201"/>
      <c r="AT810" s="201"/>
      <c r="AU810" s="201"/>
      <c r="AV810" s="201"/>
      <c r="AW810" s="201"/>
      <c r="AX810" s="201"/>
    </row>
    <row r="811" spans="1:50" s="205" customFormat="1">
      <c r="A811" s="199"/>
      <c r="B811" s="283"/>
      <c r="C811" s="201"/>
      <c r="D811" s="202"/>
      <c r="E811" s="203"/>
      <c r="F811" s="201"/>
      <c r="G811" s="201"/>
      <c r="H811" s="204"/>
      <c r="J811" s="204"/>
      <c r="L811" s="201"/>
      <c r="N811" s="206"/>
      <c r="O811" s="207"/>
      <c r="P811" s="201"/>
      <c r="Q811" s="201"/>
      <c r="S811" s="201"/>
      <c r="T811" s="201"/>
      <c r="V811" s="201"/>
      <c r="W811" s="201"/>
      <c r="X811" s="201"/>
      <c r="Y811" s="201"/>
      <c r="Z811" s="201"/>
      <c r="AA811" s="201"/>
      <c r="AB811" s="201"/>
      <c r="AC811" s="201"/>
      <c r="AD811" s="201"/>
      <c r="AE811" s="201"/>
      <c r="AF811" s="201"/>
      <c r="AG811" s="201"/>
      <c r="AH811" s="201"/>
      <c r="AI811" s="201"/>
      <c r="AJ811" s="201"/>
      <c r="AK811" s="201"/>
      <c r="AL811" s="201"/>
      <c r="AM811" s="201"/>
      <c r="AN811" s="201"/>
      <c r="AO811" s="201"/>
      <c r="AP811" s="201"/>
      <c r="AQ811" s="201"/>
      <c r="AR811" s="201"/>
      <c r="AS811" s="201"/>
      <c r="AT811" s="201"/>
      <c r="AU811" s="201"/>
      <c r="AV811" s="201"/>
      <c r="AW811" s="201"/>
      <c r="AX811" s="201"/>
    </row>
    <row r="812" spans="1:50" s="205" customFormat="1">
      <c r="A812" s="199"/>
      <c r="B812" s="283"/>
      <c r="C812" s="201"/>
      <c r="D812" s="202"/>
      <c r="E812" s="203"/>
      <c r="F812" s="201"/>
      <c r="G812" s="201"/>
      <c r="H812" s="204"/>
      <c r="J812" s="204"/>
      <c r="L812" s="201"/>
      <c r="N812" s="206"/>
      <c r="O812" s="207"/>
      <c r="P812" s="201"/>
      <c r="Q812" s="201"/>
      <c r="S812" s="201"/>
      <c r="T812" s="201"/>
      <c r="V812" s="201"/>
      <c r="W812" s="201"/>
      <c r="X812" s="201"/>
      <c r="Y812" s="201"/>
      <c r="Z812" s="201"/>
      <c r="AA812" s="201"/>
      <c r="AB812" s="201"/>
      <c r="AC812" s="201"/>
      <c r="AD812" s="201"/>
      <c r="AE812" s="201"/>
      <c r="AF812" s="201"/>
      <c r="AG812" s="201"/>
      <c r="AH812" s="201"/>
      <c r="AI812" s="201"/>
      <c r="AJ812" s="201"/>
      <c r="AK812" s="201"/>
      <c r="AL812" s="201"/>
      <c r="AM812" s="201"/>
      <c r="AN812" s="201"/>
      <c r="AO812" s="201"/>
      <c r="AP812" s="201"/>
      <c r="AQ812" s="201"/>
      <c r="AR812" s="201"/>
      <c r="AS812" s="201"/>
      <c r="AT812" s="201"/>
      <c r="AU812" s="201"/>
      <c r="AV812" s="201"/>
      <c r="AW812" s="201"/>
      <c r="AX812" s="201"/>
    </row>
    <row r="813" spans="1:50" s="205" customFormat="1">
      <c r="A813" s="199"/>
      <c r="B813" s="283"/>
      <c r="C813" s="201"/>
      <c r="D813" s="202"/>
      <c r="E813" s="203"/>
      <c r="F813" s="201"/>
      <c r="G813" s="201"/>
      <c r="H813" s="204"/>
      <c r="J813" s="204"/>
      <c r="L813" s="201"/>
      <c r="N813" s="206"/>
      <c r="O813" s="207"/>
      <c r="P813" s="201"/>
      <c r="Q813" s="201"/>
      <c r="S813" s="201"/>
      <c r="T813" s="201"/>
      <c r="V813" s="201"/>
      <c r="W813" s="201"/>
      <c r="X813" s="201"/>
      <c r="Y813" s="201"/>
      <c r="Z813" s="201"/>
      <c r="AA813" s="201"/>
      <c r="AB813" s="201"/>
      <c r="AC813" s="201"/>
      <c r="AD813" s="201"/>
      <c r="AE813" s="201"/>
      <c r="AF813" s="201"/>
      <c r="AG813" s="201"/>
      <c r="AH813" s="201"/>
      <c r="AI813" s="201"/>
      <c r="AJ813" s="201"/>
      <c r="AK813" s="201"/>
      <c r="AL813" s="201"/>
      <c r="AM813" s="201"/>
      <c r="AN813" s="201"/>
      <c r="AO813" s="201"/>
      <c r="AP813" s="201"/>
      <c r="AQ813" s="201"/>
      <c r="AR813" s="201"/>
      <c r="AS813" s="201"/>
      <c r="AT813" s="201"/>
      <c r="AU813" s="201"/>
      <c r="AV813" s="201"/>
      <c r="AW813" s="201"/>
      <c r="AX813" s="201"/>
    </row>
    <row r="814" spans="1:50" s="205" customFormat="1">
      <c r="A814" s="199"/>
      <c r="B814" s="283"/>
      <c r="C814" s="201"/>
      <c r="D814" s="202"/>
      <c r="E814" s="203"/>
      <c r="F814" s="201"/>
      <c r="G814" s="201"/>
      <c r="H814" s="204"/>
      <c r="J814" s="204"/>
      <c r="L814" s="201"/>
      <c r="N814" s="206"/>
      <c r="O814" s="207"/>
      <c r="P814" s="201"/>
      <c r="Q814" s="201"/>
      <c r="S814" s="201"/>
      <c r="T814" s="201"/>
      <c r="V814" s="201"/>
      <c r="W814" s="201"/>
      <c r="X814" s="201"/>
      <c r="Y814" s="201"/>
      <c r="Z814" s="201"/>
      <c r="AA814" s="201"/>
      <c r="AB814" s="201"/>
      <c r="AC814" s="201"/>
      <c r="AD814" s="201"/>
      <c r="AE814" s="201"/>
      <c r="AF814" s="201"/>
      <c r="AG814" s="201"/>
      <c r="AH814" s="201"/>
      <c r="AI814" s="201"/>
      <c r="AJ814" s="201"/>
      <c r="AK814" s="201"/>
      <c r="AL814" s="201"/>
      <c r="AM814" s="201"/>
      <c r="AN814" s="201"/>
      <c r="AO814" s="201"/>
      <c r="AP814" s="201"/>
      <c r="AQ814" s="201"/>
      <c r="AR814" s="201"/>
      <c r="AS814" s="201"/>
      <c r="AT814" s="201"/>
      <c r="AU814" s="201"/>
      <c r="AV814" s="201"/>
      <c r="AW814" s="201"/>
      <c r="AX814" s="201"/>
    </row>
    <row r="815" spans="1:50">
      <c r="B815" s="283"/>
    </row>
    <row r="816" spans="1:50">
      <c r="B816" s="283"/>
    </row>
    <row r="817" spans="2:2">
      <c r="B817" s="283"/>
    </row>
    <row r="818" spans="2:2">
      <c r="B818" s="283"/>
    </row>
    <row r="819" spans="2:2">
      <c r="B819" s="283"/>
    </row>
    <row r="820" spans="2:2">
      <c r="B820" s="283"/>
    </row>
    <row r="821" spans="2:2">
      <c r="B821" s="283"/>
    </row>
    <row r="822" spans="2:2">
      <c r="B822" s="283"/>
    </row>
    <row r="823" spans="2:2">
      <c r="B823" s="283"/>
    </row>
    <row r="824" spans="2:2">
      <c r="B824" s="283"/>
    </row>
    <row r="825" spans="2:2">
      <c r="B825" s="283"/>
    </row>
    <row r="826" spans="2:2">
      <c r="B826" s="283"/>
    </row>
    <row r="827" spans="2:2">
      <c r="B827" s="283"/>
    </row>
    <row r="828" spans="2:2">
      <c r="B828" s="283"/>
    </row>
    <row r="829" spans="2:2">
      <c r="B829" s="283"/>
    </row>
    <row r="830" spans="2:2">
      <c r="B830" s="283"/>
    </row>
    <row r="831" spans="2:2">
      <c r="B831" s="283"/>
    </row>
    <row r="832" spans="2:2">
      <c r="B832" s="283"/>
    </row>
    <row r="833" spans="2:2">
      <c r="B833" s="283"/>
    </row>
    <row r="834" spans="2:2">
      <c r="B834" s="283"/>
    </row>
    <row r="835" spans="2:2">
      <c r="B835" s="283"/>
    </row>
    <row r="836" spans="2:2">
      <c r="B836" s="283"/>
    </row>
    <row r="837" spans="2:2">
      <c r="B837" s="283"/>
    </row>
    <row r="838" spans="2:2">
      <c r="B838" s="283"/>
    </row>
    <row r="839" spans="2:2">
      <c r="B839" s="283"/>
    </row>
    <row r="840" spans="2:2">
      <c r="B840" s="283"/>
    </row>
    <row r="841" spans="2:2">
      <c r="B841" s="283"/>
    </row>
    <row r="842" spans="2:2">
      <c r="B842" s="283"/>
    </row>
    <row r="843" spans="2:2">
      <c r="B843" s="283"/>
    </row>
    <row r="844" spans="2:2">
      <c r="B844" s="283"/>
    </row>
    <row r="845" spans="2:2">
      <c r="B845" s="283"/>
    </row>
    <row r="846" spans="2:2">
      <c r="B846" s="283"/>
    </row>
    <row r="847" spans="2:2">
      <c r="B847" s="283"/>
    </row>
    <row r="848" spans="2:2">
      <c r="B848" s="283"/>
    </row>
    <row r="849" spans="2:2">
      <c r="B849" s="283"/>
    </row>
    <row r="850" spans="2:2">
      <c r="B850" s="283"/>
    </row>
    <row r="851" spans="2:2">
      <c r="B851" s="283"/>
    </row>
    <row r="852" spans="2:2">
      <c r="B852" s="283"/>
    </row>
    <row r="853" spans="2:2">
      <c r="B853" s="283"/>
    </row>
    <row r="854" spans="2:2">
      <c r="B854" s="283"/>
    </row>
    <row r="855" spans="2:2">
      <c r="B855" s="283"/>
    </row>
    <row r="856" spans="2:2">
      <c r="B856" s="283"/>
    </row>
    <row r="857" spans="2:2">
      <c r="B857" s="283"/>
    </row>
    <row r="858" spans="2:2">
      <c r="B858" s="283"/>
    </row>
    <row r="859" spans="2:2">
      <c r="B859" s="283"/>
    </row>
    <row r="860" spans="2:2">
      <c r="B860" s="283"/>
    </row>
    <row r="861" spans="2:2">
      <c r="B861" s="283"/>
    </row>
    <row r="862" spans="2:2">
      <c r="B862" s="283"/>
    </row>
    <row r="863" spans="2:2">
      <c r="B863" s="283"/>
    </row>
    <row r="864" spans="2:2">
      <c r="B864" s="283"/>
    </row>
    <row r="865" spans="2:2">
      <c r="B865" s="283"/>
    </row>
    <row r="866" spans="2:2">
      <c r="B866" s="283"/>
    </row>
    <row r="867" spans="2:2">
      <c r="B867" s="283"/>
    </row>
    <row r="868" spans="2:2">
      <c r="B868" s="283"/>
    </row>
    <row r="869" spans="2:2">
      <c r="B869" s="283"/>
    </row>
    <row r="870" spans="2:2">
      <c r="B870" s="283"/>
    </row>
    <row r="871" spans="2:2">
      <c r="B871" s="283"/>
    </row>
    <row r="872" spans="2:2">
      <c r="B872" s="283"/>
    </row>
    <row r="873" spans="2:2">
      <c r="B873" s="283"/>
    </row>
    <row r="874" spans="2:2">
      <c r="B874" s="283"/>
    </row>
    <row r="875" spans="2:2">
      <c r="B875" s="283"/>
    </row>
    <row r="876" spans="2:2">
      <c r="B876" s="283"/>
    </row>
    <row r="877" spans="2:2">
      <c r="B877" s="283"/>
    </row>
    <row r="878" spans="2:2">
      <c r="B878" s="283"/>
    </row>
    <row r="879" spans="2:2">
      <c r="B879" s="283"/>
    </row>
    <row r="880" spans="2:2">
      <c r="B880" s="283"/>
    </row>
    <row r="881" spans="2:2">
      <c r="B881" s="283"/>
    </row>
    <row r="882" spans="2:2">
      <c r="B882" s="283"/>
    </row>
    <row r="883" spans="2:2">
      <c r="B883" s="283"/>
    </row>
    <row r="884" spans="2:2">
      <c r="B884" s="283"/>
    </row>
    <row r="885" spans="2:2">
      <c r="B885" s="283"/>
    </row>
    <row r="886" spans="2:2">
      <c r="B886" s="283"/>
    </row>
    <row r="887" spans="2:2">
      <c r="B887" s="283"/>
    </row>
    <row r="888" spans="2:2">
      <c r="B888" s="283"/>
    </row>
    <row r="889" spans="2:2">
      <c r="B889" s="283"/>
    </row>
    <row r="890" spans="2:2">
      <c r="B890" s="283"/>
    </row>
    <row r="891" spans="2:2">
      <c r="B891" s="283"/>
    </row>
    <row r="892" spans="2:2">
      <c r="B892" s="283"/>
    </row>
    <row r="893" spans="2:2">
      <c r="B893" s="283"/>
    </row>
    <row r="894" spans="2:2">
      <c r="B894" s="283"/>
    </row>
    <row r="895" spans="2:2">
      <c r="B895" s="283"/>
    </row>
    <row r="896" spans="2:2">
      <c r="B896" s="283"/>
    </row>
    <row r="897" spans="2:2">
      <c r="B897" s="283"/>
    </row>
    <row r="898" spans="2:2">
      <c r="B898" s="283"/>
    </row>
    <row r="899" spans="2:2">
      <c r="B899" s="283"/>
    </row>
    <row r="900" spans="2:2">
      <c r="B900" s="283"/>
    </row>
    <row r="901" spans="2:2">
      <c r="B901" s="283"/>
    </row>
    <row r="902" spans="2:2">
      <c r="B902" s="283"/>
    </row>
    <row r="903" spans="2:2">
      <c r="B903" s="283"/>
    </row>
    <row r="904" spans="2:2">
      <c r="B904" s="283"/>
    </row>
    <row r="905" spans="2:2">
      <c r="B905" s="283"/>
    </row>
    <row r="906" spans="2:2">
      <c r="B906" s="283"/>
    </row>
    <row r="907" spans="2:2">
      <c r="B907" s="283"/>
    </row>
    <row r="908" spans="2:2">
      <c r="B908" s="283"/>
    </row>
    <row r="909" spans="2:2">
      <c r="B909" s="283"/>
    </row>
    <row r="910" spans="2:2">
      <c r="B910" s="283"/>
    </row>
    <row r="911" spans="2:2">
      <c r="B911" s="283"/>
    </row>
    <row r="912" spans="2:2">
      <c r="B912" s="283"/>
    </row>
    <row r="913" spans="2:2">
      <c r="B913" s="283"/>
    </row>
    <row r="914" spans="2:2">
      <c r="B914" s="283"/>
    </row>
    <row r="915" spans="2:2">
      <c r="B915" s="283"/>
    </row>
    <row r="916" spans="2:2">
      <c r="B916" s="283"/>
    </row>
    <row r="917" spans="2:2">
      <c r="B917" s="283"/>
    </row>
    <row r="918" spans="2:2">
      <c r="B918" s="283"/>
    </row>
    <row r="919" spans="2:2">
      <c r="B919" s="283"/>
    </row>
    <row r="920" spans="2:2">
      <c r="B920" s="283"/>
    </row>
    <row r="921" spans="2:2">
      <c r="B921" s="283"/>
    </row>
    <row r="922" spans="2:2">
      <c r="B922" s="283"/>
    </row>
    <row r="923" spans="2:2">
      <c r="B923" s="283"/>
    </row>
    <row r="924" spans="2:2">
      <c r="B924" s="283"/>
    </row>
    <row r="925" spans="2:2">
      <c r="B925" s="283"/>
    </row>
    <row r="926" spans="2:2">
      <c r="B926" s="283"/>
    </row>
    <row r="927" spans="2:2">
      <c r="B927" s="283"/>
    </row>
    <row r="928" spans="2:2">
      <c r="B928" s="283"/>
    </row>
    <row r="929" spans="2:2">
      <c r="B929" s="283"/>
    </row>
    <row r="930" spans="2:2">
      <c r="B930" s="283"/>
    </row>
    <row r="931" spans="2:2">
      <c r="B931" s="283"/>
    </row>
    <row r="932" spans="2:2">
      <c r="B932" s="283"/>
    </row>
    <row r="933" spans="2:2">
      <c r="B933" s="283"/>
    </row>
    <row r="934" spans="2:2">
      <c r="B934" s="283"/>
    </row>
    <row r="935" spans="2:2">
      <c r="B935" s="283"/>
    </row>
    <row r="936" spans="2:2">
      <c r="B936" s="283"/>
    </row>
    <row r="937" spans="2:2">
      <c r="B937" s="283"/>
    </row>
    <row r="938" spans="2:2">
      <c r="B938" s="283"/>
    </row>
    <row r="939" spans="2:2">
      <c r="B939" s="283"/>
    </row>
    <row r="940" spans="2:2">
      <c r="B940" s="283"/>
    </row>
    <row r="941" spans="2:2">
      <c r="B941" s="283"/>
    </row>
    <row r="942" spans="2:2">
      <c r="B942" s="283"/>
    </row>
    <row r="943" spans="2:2">
      <c r="B943" s="283"/>
    </row>
    <row r="944" spans="2:2">
      <c r="B944" s="283"/>
    </row>
    <row r="945" spans="2:2">
      <c r="B945" s="283"/>
    </row>
    <row r="946" spans="2:2">
      <c r="B946" s="283"/>
    </row>
    <row r="947" spans="2:2">
      <c r="B947" s="283"/>
    </row>
    <row r="948" spans="2:2">
      <c r="B948" s="283"/>
    </row>
    <row r="949" spans="2:2">
      <c r="B949" s="283"/>
    </row>
    <row r="950" spans="2:2">
      <c r="B950" s="283"/>
    </row>
    <row r="951" spans="2:2">
      <c r="B951" s="283"/>
    </row>
    <row r="952" spans="2:2">
      <c r="B952" s="283"/>
    </row>
    <row r="953" spans="2:2">
      <c r="B953" s="283"/>
    </row>
    <row r="954" spans="2:2">
      <c r="B954" s="283"/>
    </row>
    <row r="955" spans="2:2">
      <c r="B955" s="283"/>
    </row>
    <row r="956" spans="2:2">
      <c r="B956" s="283"/>
    </row>
    <row r="957" spans="2:2">
      <c r="B957" s="283"/>
    </row>
    <row r="958" spans="2:2">
      <c r="B958" s="283"/>
    </row>
    <row r="959" spans="2:2">
      <c r="B959" s="283"/>
    </row>
    <row r="960" spans="2:2">
      <c r="B960" s="283"/>
    </row>
    <row r="961" spans="2:2">
      <c r="B961" s="283"/>
    </row>
    <row r="962" spans="2:2">
      <c r="B962" s="283"/>
    </row>
    <row r="963" spans="2:2">
      <c r="B963" s="283"/>
    </row>
    <row r="964" spans="2:2">
      <c r="B964" s="283"/>
    </row>
    <row r="965" spans="2:2">
      <c r="B965" s="283"/>
    </row>
    <row r="966" spans="2:2">
      <c r="B966" s="283"/>
    </row>
    <row r="967" spans="2:2">
      <c r="B967" s="283"/>
    </row>
    <row r="968" spans="2:2">
      <c r="B968" s="283"/>
    </row>
    <row r="969" spans="2:2">
      <c r="B969" s="283"/>
    </row>
    <row r="970" spans="2:2">
      <c r="B970" s="283"/>
    </row>
    <row r="971" spans="2:2">
      <c r="B971" s="283"/>
    </row>
    <row r="972" spans="2:2">
      <c r="B972" s="283"/>
    </row>
    <row r="973" spans="2:2">
      <c r="B973" s="283"/>
    </row>
    <row r="974" spans="2:2">
      <c r="B974" s="283"/>
    </row>
    <row r="975" spans="2:2">
      <c r="B975" s="283"/>
    </row>
    <row r="976" spans="2:2">
      <c r="B976" s="283"/>
    </row>
    <row r="977" spans="2:2">
      <c r="B977" s="283"/>
    </row>
    <row r="978" spans="2:2">
      <c r="B978" s="283"/>
    </row>
    <row r="979" spans="2:2">
      <c r="B979" s="283"/>
    </row>
    <row r="980" spans="2:2">
      <c r="B980" s="283"/>
    </row>
    <row r="981" spans="2:2">
      <c r="B981" s="283"/>
    </row>
    <row r="982" spans="2:2">
      <c r="B982" s="283"/>
    </row>
    <row r="983" spans="2:2">
      <c r="B983" s="283"/>
    </row>
    <row r="984" spans="2:2">
      <c r="B984" s="283"/>
    </row>
    <row r="985" spans="2:2">
      <c r="B985" s="283"/>
    </row>
    <row r="986" spans="2:2">
      <c r="B986" s="283"/>
    </row>
    <row r="987" spans="2:2">
      <c r="B987" s="283"/>
    </row>
    <row r="988" spans="2:2">
      <c r="B988" s="283"/>
    </row>
    <row r="989" spans="2:2">
      <c r="B989" s="283"/>
    </row>
    <row r="990" spans="2:2">
      <c r="B990" s="283"/>
    </row>
    <row r="991" spans="2:2">
      <c r="B991" s="283"/>
    </row>
    <row r="992" spans="2:2">
      <c r="B992" s="283"/>
    </row>
    <row r="993" spans="2:2">
      <c r="B993" s="283"/>
    </row>
    <row r="994" spans="2:2">
      <c r="B994" s="283"/>
    </row>
    <row r="995" spans="2:2">
      <c r="B995" s="283"/>
    </row>
    <row r="996" spans="2:2">
      <c r="B996" s="283"/>
    </row>
    <row r="997" spans="2:2">
      <c r="B997" s="283"/>
    </row>
    <row r="998" spans="2:2">
      <c r="B998" s="283"/>
    </row>
    <row r="999" spans="2:2">
      <c r="B999" s="283"/>
    </row>
    <row r="1000" spans="2:2">
      <c r="B1000" s="283"/>
    </row>
    <row r="1001" spans="2:2">
      <c r="B1001" s="283"/>
    </row>
    <row r="1002" spans="2:2">
      <c r="B1002" s="283"/>
    </row>
    <row r="1003" spans="2:2">
      <c r="B1003" s="283"/>
    </row>
    <row r="1004" spans="2:2">
      <c r="B1004" s="283"/>
    </row>
    <row r="1005" spans="2:2">
      <c r="B1005" s="283"/>
    </row>
    <row r="1006" spans="2:2">
      <c r="B1006" s="283"/>
    </row>
    <row r="1007" spans="2:2">
      <c r="B1007" s="283"/>
    </row>
    <row r="1008" spans="2:2">
      <c r="B1008" s="283"/>
    </row>
    <row r="1009" spans="2:2">
      <c r="B1009" s="283"/>
    </row>
    <row r="1010" spans="2:2">
      <c r="B1010" s="283"/>
    </row>
    <row r="1011" spans="2:2">
      <c r="B1011" s="283"/>
    </row>
    <row r="1012" spans="2:2">
      <c r="B1012" s="283"/>
    </row>
    <row r="1013" spans="2:2">
      <c r="B1013" s="283"/>
    </row>
    <row r="1014" spans="2:2">
      <c r="B1014" s="283"/>
    </row>
    <row r="1015" spans="2:2">
      <c r="B1015" s="283"/>
    </row>
    <row r="1016" spans="2:2">
      <c r="B1016" s="283"/>
    </row>
    <row r="1017" spans="2:2">
      <c r="B1017" s="283"/>
    </row>
    <row r="1018" spans="2:2">
      <c r="B1018" s="283"/>
    </row>
    <row r="1019" spans="2:2">
      <c r="B1019" s="283"/>
    </row>
    <row r="1020" spans="2:2">
      <c r="B1020" s="283"/>
    </row>
    <row r="1021" spans="2:2">
      <c r="B1021" s="283"/>
    </row>
    <row r="1022" spans="2:2">
      <c r="B1022" s="283"/>
    </row>
    <row r="1023" spans="2:2">
      <c r="B1023" s="283"/>
    </row>
    <row r="1024" spans="2:2">
      <c r="B1024" s="283"/>
    </row>
    <row r="1025" spans="2:2">
      <c r="B1025" s="283"/>
    </row>
    <row r="1026" spans="2:2">
      <c r="B1026" s="283"/>
    </row>
    <row r="1027" spans="2:2">
      <c r="B1027" s="283"/>
    </row>
    <row r="1028" spans="2:2">
      <c r="B1028" s="283"/>
    </row>
    <row r="1029" spans="2:2">
      <c r="B1029" s="283"/>
    </row>
    <row r="1030" spans="2:2">
      <c r="B1030" s="283"/>
    </row>
    <row r="1031" spans="2:2">
      <c r="B1031" s="283"/>
    </row>
    <row r="1032" spans="2:2">
      <c r="B1032" s="283"/>
    </row>
    <row r="1033" spans="2:2">
      <c r="B1033" s="283"/>
    </row>
    <row r="1034" spans="2:2">
      <c r="B1034" s="283"/>
    </row>
    <row r="1035" spans="2:2">
      <c r="B1035" s="283"/>
    </row>
    <row r="1036" spans="2:2">
      <c r="B1036" s="283"/>
    </row>
    <row r="1037" spans="2:2">
      <c r="B1037" s="283"/>
    </row>
    <row r="1038" spans="2:2">
      <c r="B1038" s="283"/>
    </row>
    <row r="1039" spans="2:2">
      <c r="B1039" s="283"/>
    </row>
    <row r="1040" spans="2:2">
      <c r="B1040" s="283"/>
    </row>
    <row r="1041" spans="2:2">
      <c r="B1041" s="283"/>
    </row>
    <row r="1042" spans="2:2">
      <c r="B1042" s="283"/>
    </row>
    <row r="1043" spans="2:2">
      <c r="B1043" s="283"/>
    </row>
    <row r="1044" spans="2:2">
      <c r="B1044" s="283"/>
    </row>
    <row r="1045" spans="2:2">
      <c r="B1045" s="283"/>
    </row>
    <row r="1046" spans="2:2">
      <c r="B1046" s="283"/>
    </row>
    <row r="1047" spans="2:2">
      <c r="B1047" s="283"/>
    </row>
    <row r="1048" spans="2:2">
      <c r="B1048" s="283"/>
    </row>
    <row r="1049" spans="2:2">
      <c r="B1049" s="283"/>
    </row>
    <row r="1050" spans="2:2">
      <c r="B1050" s="283"/>
    </row>
    <row r="1051" spans="2:2">
      <c r="B1051" s="283"/>
    </row>
    <row r="1052" spans="2:2">
      <c r="B1052" s="283"/>
    </row>
    <row r="1053" spans="2:2">
      <c r="B1053" s="283"/>
    </row>
    <row r="1054" spans="2:2">
      <c r="B1054" s="283"/>
    </row>
    <row r="1055" spans="2:2">
      <c r="B1055" s="283"/>
    </row>
    <row r="1056" spans="2:2">
      <c r="B1056" s="283"/>
    </row>
    <row r="1057" spans="2:2">
      <c r="B1057" s="283"/>
    </row>
    <row r="1058" spans="2:2">
      <c r="B1058" s="283"/>
    </row>
    <row r="1059" spans="2:2">
      <c r="B1059" s="283"/>
    </row>
    <row r="1060" spans="2:2">
      <c r="B1060" s="283"/>
    </row>
    <row r="1061" spans="2:2">
      <c r="B1061" s="283"/>
    </row>
    <row r="1062" spans="2:2">
      <c r="B1062" s="283"/>
    </row>
    <row r="1063" spans="2:2">
      <c r="B1063" s="283"/>
    </row>
    <row r="1064" spans="2:2">
      <c r="B1064" s="283"/>
    </row>
    <row r="1065" spans="2:2">
      <c r="B1065" s="283"/>
    </row>
    <row r="1066" spans="2:2">
      <c r="B1066" s="283"/>
    </row>
    <row r="1067" spans="2:2">
      <c r="B1067" s="283"/>
    </row>
    <row r="1068" spans="2:2">
      <c r="B1068" s="283"/>
    </row>
    <row r="1069" spans="2:2">
      <c r="B1069" s="283"/>
    </row>
    <row r="1070" spans="2:2">
      <c r="B1070" s="283"/>
    </row>
    <row r="1071" spans="2:2">
      <c r="B1071" s="283"/>
    </row>
    <row r="1072" spans="2:2">
      <c r="B1072" s="283"/>
    </row>
    <row r="1073" spans="2:2">
      <c r="B1073" s="283"/>
    </row>
    <row r="1074" spans="2:2">
      <c r="B1074" s="283"/>
    </row>
    <row r="1075" spans="2:2">
      <c r="B1075" s="283"/>
    </row>
    <row r="1076" spans="2:2">
      <c r="B1076" s="283"/>
    </row>
    <row r="1077" spans="2:2">
      <c r="B1077" s="283"/>
    </row>
    <row r="1078" spans="2:2">
      <c r="B1078" s="283"/>
    </row>
    <row r="1079" spans="2:2">
      <c r="B1079" s="283"/>
    </row>
    <row r="1080" spans="2:2">
      <c r="B1080" s="283"/>
    </row>
    <row r="1081" spans="2:2">
      <c r="B1081" s="283"/>
    </row>
    <row r="1082" spans="2:2">
      <c r="B1082" s="283"/>
    </row>
    <row r="1083" spans="2:2">
      <c r="B1083" s="283"/>
    </row>
    <row r="1084" spans="2:2">
      <c r="B1084" s="283"/>
    </row>
    <row r="1085" spans="2:2">
      <c r="B1085" s="283"/>
    </row>
    <row r="1086" spans="2:2">
      <c r="B1086" s="283"/>
    </row>
    <row r="1087" spans="2:2">
      <c r="B1087" s="283"/>
    </row>
    <row r="1088" spans="2:2">
      <c r="B1088" s="283"/>
    </row>
    <row r="1089" spans="2:2">
      <c r="B1089" s="283"/>
    </row>
    <row r="1090" spans="2:2">
      <c r="B1090" s="283"/>
    </row>
    <row r="1091" spans="2:2">
      <c r="B1091" s="283"/>
    </row>
    <row r="1092" spans="2:2">
      <c r="B1092" s="283"/>
    </row>
    <row r="1093" spans="2:2">
      <c r="B1093" s="283"/>
    </row>
    <row r="1094" spans="2:2">
      <c r="B1094" s="283"/>
    </row>
    <row r="1095" spans="2:2">
      <c r="B1095" s="283"/>
    </row>
    <row r="1096" spans="2:2">
      <c r="B1096" s="283"/>
    </row>
    <row r="1097" spans="2:2">
      <c r="B1097" s="283"/>
    </row>
    <row r="1098" spans="2:2">
      <c r="B1098" s="283"/>
    </row>
    <row r="1099" spans="2:2">
      <c r="B1099" s="283"/>
    </row>
    <row r="1100" spans="2:2">
      <c r="B1100" s="283"/>
    </row>
    <row r="1101" spans="2:2">
      <c r="B1101" s="283"/>
    </row>
    <row r="1102" spans="2:2">
      <c r="B1102" s="283"/>
    </row>
    <row r="1103" spans="2:2">
      <c r="B1103" s="283"/>
    </row>
    <row r="1104" spans="2:2">
      <c r="B1104" s="283"/>
    </row>
    <row r="1105" spans="2:2">
      <c r="B1105" s="283"/>
    </row>
    <row r="1106" spans="2:2">
      <c r="B1106" s="283"/>
    </row>
    <row r="1107" spans="2:2">
      <c r="B1107" s="283"/>
    </row>
    <row r="1108" spans="2:2">
      <c r="B1108" s="283"/>
    </row>
    <row r="1109" spans="2:2">
      <c r="B1109" s="283"/>
    </row>
    <row r="1110" spans="2:2">
      <c r="B1110" s="283"/>
    </row>
    <row r="1111" spans="2:2">
      <c r="B1111" s="283"/>
    </row>
    <row r="1112" spans="2:2">
      <c r="B1112" s="283"/>
    </row>
    <row r="1113" spans="2:2">
      <c r="B1113" s="283"/>
    </row>
    <row r="1114" spans="2:2">
      <c r="B1114" s="283"/>
    </row>
    <row r="1115" spans="2:2">
      <c r="B1115" s="283"/>
    </row>
    <row r="1116" spans="2:2">
      <c r="B1116" s="283"/>
    </row>
    <row r="1117" spans="2:2">
      <c r="B1117" s="283"/>
    </row>
    <row r="1118" spans="2:2">
      <c r="B1118" s="283"/>
    </row>
    <row r="1119" spans="2:2">
      <c r="B1119" s="283"/>
    </row>
    <row r="1120" spans="2:2">
      <c r="B1120" s="283"/>
    </row>
    <row r="1121" spans="2:2">
      <c r="B1121" s="283"/>
    </row>
    <row r="1122" spans="2:2">
      <c r="B1122" s="283"/>
    </row>
    <row r="1123" spans="2:2">
      <c r="B1123" s="283"/>
    </row>
    <row r="1124" spans="2:2">
      <c r="B1124" s="283"/>
    </row>
    <row r="1125" spans="2:2">
      <c r="B1125" s="283"/>
    </row>
    <row r="1126" spans="2:2">
      <c r="B1126" s="283"/>
    </row>
    <row r="1127" spans="2:2">
      <c r="B1127" s="283"/>
    </row>
    <row r="1128" spans="2:2">
      <c r="B1128" s="283"/>
    </row>
    <row r="1129" spans="2:2">
      <c r="B1129" s="283"/>
    </row>
    <row r="1130" spans="2:2">
      <c r="B1130" s="283"/>
    </row>
    <row r="1131" spans="2:2">
      <c r="B1131" s="283"/>
    </row>
    <row r="1132" spans="2:2">
      <c r="B1132" s="283"/>
    </row>
    <row r="1133" spans="2:2">
      <c r="B1133" s="283"/>
    </row>
    <row r="1134" spans="2:2">
      <c r="B1134" s="283"/>
    </row>
    <row r="1135" spans="2:2">
      <c r="B1135" s="283"/>
    </row>
    <row r="1136" spans="2:2">
      <c r="B1136" s="283"/>
    </row>
    <row r="1137" spans="2:2">
      <c r="B1137" s="283"/>
    </row>
    <row r="1138" spans="2:2">
      <c r="B1138" s="283"/>
    </row>
    <row r="1139" spans="2:2">
      <c r="B1139" s="283"/>
    </row>
    <row r="1140" spans="2:2">
      <c r="B1140" s="283"/>
    </row>
    <row r="1141" spans="2:2">
      <c r="B1141" s="283"/>
    </row>
    <row r="1142" spans="2:2">
      <c r="B1142" s="283"/>
    </row>
    <row r="1143" spans="2:2">
      <c r="B1143" s="283"/>
    </row>
    <row r="1144" spans="2:2">
      <c r="B1144" s="283"/>
    </row>
    <row r="1145" spans="2:2">
      <c r="B1145" s="283"/>
    </row>
    <row r="1146" spans="2:2">
      <c r="B1146" s="283"/>
    </row>
    <row r="1147" spans="2:2">
      <c r="B1147" s="283"/>
    </row>
    <row r="1148" spans="2:2">
      <c r="B1148" s="283"/>
    </row>
    <row r="1149" spans="2:2">
      <c r="B1149" s="283"/>
    </row>
    <row r="1150" spans="2:2">
      <c r="B1150" s="283"/>
    </row>
    <row r="1151" spans="2:2">
      <c r="B1151" s="283"/>
    </row>
    <row r="1152" spans="2:2">
      <c r="B1152" s="283"/>
    </row>
    <row r="1153" spans="2:2">
      <c r="B1153" s="283"/>
    </row>
    <row r="1154" spans="2:2">
      <c r="B1154" s="283"/>
    </row>
    <row r="1155" spans="2:2">
      <c r="B1155" s="283"/>
    </row>
    <row r="1156" spans="2:2">
      <c r="B1156" s="283"/>
    </row>
    <row r="1157" spans="2:2">
      <c r="B1157" s="283"/>
    </row>
    <row r="1158" spans="2:2">
      <c r="B1158" s="283"/>
    </row>
    <row r="1159" spans="2:2">
      <c r="B1159" s="283"/>
    </row>
    <row r="1160" spans="2:2">
      <c r="B1160" s="283"/>
    </row>
    <row r="1161" spans="2:2">
      <c r="B1161" s="283"/>
    </row>
    <row r="1162" spans="2:2">
      <c r="B1162" s="283"/>
    </row>
    <row r="1163" spans="2:2">
      <c r="B1163" s="283"/>
    </row>
    <row r="1164" spans="2:2">
      <c r="B1164" s="283"/>
    </row>
    <row r="1165" spans="2:2">
      <c r="B1165" s="283"/>
    </row>
    <row r="1166" spans="2:2">
      <c r="B1166" s="283"/>
    </row>
    <row r="1167" spans="2:2">
      <c r="B1167" s="283"/>
    </row>
    <row r="1168" spans="2:2">
      <c r="B1168" s="283"/>
    </row>
    <row r="1169" spans="2:2">
      <c r="B1169" s="283"/>
    </row>
    <row r="1170" spans="2:2">
      <c r="B1170" s="283"/>
    </row>
    <row r="1171" spans="2:2">
      <c r="B1171" s="283"/>
    </row>
    <row r="1172" spans="2:2">
      <c r="B1172" s="283"/>
    </row>
    <row r="1173" spans="2:2">
      <c r="B1173" s="283"/>
    </row>
    <row r="1174" spans="2:2">
      <c r="B1174" s="283"/>
    </row>
    <row r="1175" spans="2:2">
      <c r="B1175" s="283"/>
    </row>
    <row r="1176" spans="2:2">
      <c r="B1176" s="283"/>
    </row>
    <row r="1177" spans="2:2">
      <c r="B1177" s="283"/>
    </row>
    <row r="1178" spans="2:2">
      <c r="B1178" s="283"/>
    </row>
    <row r="1179" spans="2:2">
      <c r="B1179" s="283"/>
    </row>
    <row r="1180" spans="2:2">
      <c r="B1180" s="283"/>
    </row>
    <row r="1181" spans="2:2">
      <c r="B1181" s="283"/>
    </row>
    <row r="1182" spans="2:2">
      <c r="B1182" s="283"/>
    </row>
    <row r="1183" spans="2:2">
      <c r="B1183" s="283"/>
    </row>
    <row r="1184" spans="2:2">
      <c r="B1184" s="283"/>
    </row>
    <row r="1185" spans="2:2">
      <c r="B1185" s="283"/>
    </row>
    <row r="1186" spans="2:2">
      <c r="B1186" s="283"/>
    </row>
    <row r="1187" spans="2:2">
      <c r="B1187" s="283"/>
    </row>
    <row r="1188" spans="2:2">
      <c r="B1188" s="283"/>
    </row>
    <row r="1189" spans="2:2">
      <c r="B1189" s="283"/>
    </row>
    <row r="1190" spans="2:2">
      <c r="B1190" s="283"/>
    </row>
    <row r="1191" spans="2:2">
      <c r="B1191" s="283"/>
    </row>
    <row r="1192" spans="2:2">
      <c r="B1192" s="283"/>
    </row>
    <row r="1193" spans="2:2">
      <c r="B1193" s="283"/>
    </row>
    <row r="1194" spans="2:2">
      <c r="B1194" s="283"/>
    </row>
    <row r="1195" spans="2:2">
      <c r="B1195" s="283"/>
    </row>
    <row r="1196" spans="2:2">
      <c r="B1196" s="283"/>
    </row>
    <row r="1197" spans="2:2">
      <c r="B1197" s="283"/>
    </row>
    <row r="1198" spans="2:2">
      <c r="B1198" s="283"/>
    </row>
    <row r="1199" spans="2:2">
      <c r="B1199" s="283"/>
    </row>
    <row r="1200" spans="2:2">
      <c r="B1200" s="283"/>
    </row>
    <row r="1201" spans="2:2">
      <c r="B1201" s="283"/>
    </row>
    <row r="1202" spans="2:2">
      <c r="B1202" s="283"/>
    </row>
    <row r="1203" spans="2:2">
      <c r="B1203" s="283"/>
    </row>
    <row r="1204" spans="2:2">
      <c r="B1204" s="283"/>
    </row>
    <row r="1205" spans="2:2">
      <c r="B1205" s="283"/>
    </row>
    <row r="1206" spans="2:2">
      <c r="B1206" s="283"/>
    </row>
    <row r="1207" spans="2:2">
      <c r="B1207" s="283"/>
    </row>
    <row r="1208" spans="2:2">
      <c r="B1208" s="283"/>
    </row>
    <row r="1209" spans="2:2">
      <c r="B1209" s="283"/>
    </row>
    <row r="1210" spans="2:2">
      <c r="B1210" s="283"/>
    </row>
    <row r="1211" spans="2:2">
      <c r="B1211" s="283"/>
    </row>
    <row r="1212" spans="2:2">
      <c r="B1212" s="283"/>
    </row>
    <row r="1213" spans="2:2">
      <c r="B1213" s="283"/>
    </row>
    <row r="1214" spans="2:2">
      <c r="B1214" s="283"/>
    </row>
    <row r="1215" spans="2:2">
      <c r="B1215" s="283"/>
    </row>
    <row r="1216" spans="2:2">
      <c r="B1216" s="283"/>
    </row>
    <row r="1217" spans="2:2">
      <c r="B1217" s="283"/>
    </row>
    <row r="1218" spans="2:2">
      <c r="B1218" s="283"/>
    </row>
    <row r="1219" spans="2:2">
      <c r="B1219" s="283"/>
    </row>
    <row r="1220" spans="2:2">
      <c r="B1220" s="283"/>
    </row>
    <row r="1221" spans="2:2">
      <c r="B1221" s="283"/>
    </row>
    <row r="1222" spans="2:2">
      <c r="B1222" s="283"/>
    </row>
    <row r="1223" spans="2:2">
      <c r="B1223" s="283"/>
    </row>
    <row r="1224" spans="2:2">
      <c r="B1224" s="283"/>
    </row>
    <row r="1225" spans="2:2">
      <c r="B1225" s="283"/>
    </row>
    <row r="1226" spans="2:2">
      <c r="B1226" s="283"/>
    </row>
    <row r="1227" spans="2:2">
      <c r="B1227" s="283"/>
    </row>
    <row r="1228" spans="2:2">
      <c r="B1228" s="283"/>
    </row>
    <row r="1229" spans="2:2">
      <c r="B1229" s="283"/>
    </row>
    <row r="1230" spans="2:2">
      <c r="B1230" s="283"/>
    </row>
    <row r="1231" spans="2:2">
      <c r="B1231" s="283"/>
    </row>
    <row r="1232" spans="2:2">
      <c r="B1232" s="283"/>
    </row>
    <row r="1233" spans="2:2">
      <c r="B1233" s="283"/>
    </row>
    <row r="1234" spans="2:2">
      <c r="B1234" s="283"/>
    </row>
    <row r="1235" spans="2:2">
      <c r="B1235" s="283"/>
    </row>
    <row r="1236" spans="2:2">
      <c r="B1236" s="283"/>
    </row>
    <row r="1237" spans="2:2">
      <c r="B1237" s="283"/>
    </row>
    <row r="1238" spans="2:2">
      <c r="B1238" s="283"/>
    </row>
    <row r="1239" spans="2:2">
      <c r="B1239" s="283"/>
    </row>
    <row r="1240" spans="2:2">
      <c r="B1240" s="283"/>
    </row>
    <row r="1241" spans="2:2">
      <c r="B1241" s="283"/>
    </row>
    <row r="1242" spans="2:2">
      <c r="B1242" s="283"/>
    </row>
    <row r="1243" spans="2:2">
      <c r="B1243" s="283"/>
    </row>
    <row r="1244" spans="2:2">
      <c r="B1244" s="283"/>
    </row>
    <row r="1245" spans="2:2">
      <c r="B1245" s="283"/>
    </row>
    <row r="1246" spans="2:2">
      <c r="B1246" s="283"/>
    </row>
    <row r="1247" spans="2:2">
      <c r="B1247" s="283"/>
    </row>
    <row r="1248" spans="2:2">
      <c r="B1248" s="283"/>
    </row>
    <row r="1249" spans="2:2">
      <c r="B1249" s="283"/>
    </row>
    <row r="1250" spans="2:2">
      <c r="B1250" s="283"/>
    </row>
    <row r="1251" spans="2:2">
      <c r="B1251" s="283"/>
    </row>
    <row r="1252" spans="2:2">
      <c r="B1252" s="283"/>
    </row>
    <row r="1253" spans="2:2">
      <c r="B1253" s="283"/>
    </row>
    <row r="1254" spans="2:2">
      <c r="B1254" s="283"/>
    </row>
    <row r="1255" spans="2:2">
      <c r="B1255" s="283"/>
    </row>
    <row r="1256" spans="2:2">
      <c r="B1256" s="283"/>
    </row>
    <row r="1257" spans="2:2">
      <c r="B1257" s="283"/>
    </row>
    <row r="1258" spans="2:2">
      <c r="B1258" s="283"/>
    </row>
    <row r="1259" spans="2:2">
      <c r="B1259" s="283"/>
    </row>
    <row r="1260" spans="2:2">
      <c r="B1260" s="283"/>
    </row>
    <row r="1261" spans="2:2">
      <c r="B1261" s="283"/>
    </row>
    <row r="1262" spans="2:2">
      <c r="B1262" s="283"/>
    </row>
    <row r="1263" spans="2:2">
      <c r="B1263" s="283"/>
    </row>
    <row r="1264" spans="2:2">
      <c r="B1264" s="283"/>
    </row>
    <row r="1265" spans="2:2">
      <c r="B1265" s="283"/>
    </row>
    <row r="1266" spans="2:2">
      <c r="B1266" s="283"/>
    </row>
    <row r="1267" spans="2:2">
      <c r="B1267" s="283"/>
    </row>
    <row r="1268" spans="2:2">
      <c r="B1268" s="283"/>
    </row>
    <row r="1269" spans="2:2">
      <c r="B1269" s="283"/>
    </row>
    <row r="1270" spans="2:2">
      <c r="B1270" s="283"/>
    </row>
    <row r="1271" spans="2:2">
      <c r="B1271" s="283"/>
    </row>
    <row r="1272" spans="2:2">
      <c r="B1272" s="283"/>
    </row>
    <row r="1273" spans="2:2">
      <c r="B1273" s="283"/>
    </row>
    <row r="1274" spans="2:2">
      <c r="B1274" s="283"/>
    </row>
    <row r="1275" spans="2:2">
      <c r="B1275" s="283"/>
    </row>
    <row r="1276" spans="2:2">
      <c r="B1276" s="283"/>
    </row>
    <row r="1277" spans="2:2">
      <c r="B1277" s="283"/>
    </row>
    <row r="1278" spans="2:2">
      <c r="B1278" s="283"/>
    </row>
    <row r="1279" spans="2:2">
      <c r="B1279" s="283"/>
    </row>
    <row r="1280" spans="2:2">
      <c r="B1280" s="283"/>
    </row>
    <row r="1281" spans="2:2">
      <c r="B1281" s="283"/>
    </row>
    <row r="1282" spans="2:2">
      <c r="B1282" s="283"/>
    </row>
    <row r="1283" spans="2:2">
      <c r="B1283" s="283"/>
    </row>
    <row r="1284" spans="2:2">
      <c r="B1284" s="283"/>
    </row>
    <row r="1285" spans="2:2">
      <c r="B1285" s="283"/>
    </row>
    <row r="1286" spans="2:2">
      <c r="B1286" s="283"/>
    </row>
    <row r="1287" spans="2:2">
      <c r="B1287" s="283"/>
    </row>
    <row r="1288" spans="2:2">
      <c r="B1288" s="283"/>
    </row>
    <row r="1289" spans="2:2">
      <c r="B1289" s="283"/>
    </row>
    <row r="1290" spans="2:2">
      <c r="B1290" s="283"/>
    </row>
    <row r="1291" spans="2:2">
      <c r="B1291" s="283"/>
    </row>
    <row r="1292" spans="2:2">
      <c r="B1292" s="283"/>
    </row>
    <row r="1293" spans="2:2">
      <c r="B1293" s="283"/>
    </row>
    <row r="1294" spans="2:2">
      <c r="B1294" s="283"/>
    </row>
    <row r="1295" spans="2:2">
      <c r="B1295" s="283"/>
    </row>
    <row r="1296" spans="2:2">
      <c r="B1296" s="283"/>
    </row>
    <row r="1297" spans="2:2">
      <c r="B1297" s="283"/>
    </row>
    <row r="1298" spans="2:2">
      <c r="B1298" s="283"/>
    </row>
    <row r="1299" spans="2:2">
      <c r="B1299" s="283"/>
    </row>
    <row r="1300" spans="2:2">
      <c r="B1300" s="283"/>
    </row>
    <row r="1301" spans="2:2">
      <c r="B1301" s="283"/>
    </row>
    <row r="1302" spans="2:2">
      <c r="B1302" s="283"/>
    </row>
    <row r="1303" spans="2:2">
      <c r="B1303" s="283"/>
    </row>
    <row r="1304" spans="2:2">
      <c r="B1304" s="283"/>
    </row>
    <row r="1305" spans="2:2">
      <c r="B1305" s="283"/>
    </row>
    <row r="1306" spans="2:2">
      <c r="B1306" s="283"/>
    </row>
    <row r="1307" spans="2:2">
      <c r="B1307" s="283"/>
    </row>
    <row r="1308" spans="2:2">
      <c r="B1308" s="283"/>
    </row>
    <row r="1309" spans="2:2">
      <c r="B1309" s="283"/>
    </row>
    <row r="1310" spans="2:2">
      <c r="B1310" s="283"/>
    </row>
    <row r="1311" spans="2:2">
      <c r="B1311" s="283"/>
    </row>
    <row r="1312" spans="2:2">
      <c r="B1312" s="283"/>
    </row>
    <row r="1313" spans="2:2">
      <c r="B1313" s="283"/>
    </row>
    <row r="1314" spans="2:2">
      <c r="B1314" s="283"/>
    </row>
    <row r="1315" spans="2:2">
      <c r="B1315" s="283"/>
    </row>
    <row r="1316" spans="2:2">
      <c r="B1316" s="283"/>
    </row>
    <row r="1317" spans="2:2">
      <c r="B1317" s="283"/>
    </row>
    <row r="1318" spans="2:2">
      <c r="B1318" s="283"/>
    </row>
    <row r="1319" spans="2:2">
      <c r="B1319" s="283"/>
    </row>
    <row r="1320" spans="2:2">
      <c r="B1320" s="283"/>
    </row>
    <row r="1321" spans="2:2">
      <c r="B1321" s="283"/>
    </row>
    <row r="1322" spans="2:2">
      <c r="B1322" s="283"/>
    </row>
    <row r="1323" spans="2:2">
      <c r="B1323" s="283"/>
    </row>
    <row r="1324" spans="2:2">
      <c r="B1324" s="283"/>
    </row>
    <row r="1325" spans="2:2">
      <c r="B1325" s="283"/>
    </row>
    <row r="1326" spans="2:2">
      <c r="B1326" s="283"/>
    </row>
    <row r="1327" spans="2:2">
      <c r="B1327" s="283"/>
    </row>
    <row r="1328" spans="2:2">
      <c r="B1328" s="283"/>
    </row>
    <row r="1329" spans="2:2">
      <c r="B1329" s="283"/>
    </row>
    <row r="1330" spans="2:2">
      <c r="B1330" s="283"/>
    </row>
    <row r="1331" spans="2:2">
      <c r="B1331" s="283"/>
    </row>
    <row r="1332" spans="2:2">
      <c r="B1332" s="283"/>
    </row>
    <row r="1333" spans="2:2">
      <c r="B1333" s="283"/>
    </row>
    <row r="1334" spans="2:2">
      <c r="B1334" s="283"/>
    </row>
    <row r="1335" spans="2:2">
      <c r="B1335" s="283"/>
    </row>
    <row r="1336" spans="2:2">
      <c r="B1336" s="283"/>
    </row>
    <row r="1337" spans="2:2">
      <c r="B1337" s="283"/>
    </row>
    <row r="1338" spans="2:2">
      <c r="B1338" s="283"/>
    </row>
    <row r="1339" spans="2:2">
      <c r="B1339" s="283"/>
    </row>
    <row r="1340" spans="2:2">
      <c r="B1340" s="283"/>
    </row>
    <row r="1341" spans="2:2">
      <c r="B1341" s="283"/>
    </row>
    <row r="1342" spans="2:2">
      <c r="B1342" s="283"/>
    </row>
    <row r="1343" spans="2:2">
      <c r="B1343" s="283"/>
    </row>
    <row r="1344" spans="2:2">
      <c r="B1344" s="283"/>
    </row>
    <row r="1345" spans="2:2">
      <c r="B1345" s="283"/>
    </row>
    <row r="1346" spans="2:2">
      <c r="B1346" s="283"/>
    </row>
    <row r="1347" spans="2:2">
      <c r="B1347" s="283"/>
    </row>
    <row r="1348" spans="2:2">
      <c r="B1348" s="283"/>
    </row>
    <row r="1349" spans="2:2">
      <c r="B1349" s="283"/>
    </row>
    <row r="1350" spans="2:2">
      <c r="B1350" s="283"/>
    </row>
    <row r="1351" spans="2:2">
      <c r="B1351" s="283"/>
    </row>
    <row r="1352" spans="2:2">
      <c r="B1352" s="283"/>
    </row>
    <row r="1353" spans="2:2">
      <c r="B1353" s="283"/>
    </row>
    <row r="1354" spans="2:2">
      <c r="B1354" s="283"/>
    </row>
    <row r="1355" spans="2:2">
      <c r="B1355" s="283"/>
    </row>
    <row r="1356" spans="2:2">
      <c r="B1356" s="283"/>
    </row>
    <row r="1357" spans="2:2">
      <c r="B1357" s="283"/>
    </row>
    <row r="1358" spans="2:2">
      <c r="B1358" s="283"/>
    </row>
    <row r="1359" spans="2:2">
      <c r="B1359" s="283"/>
    </row>
    <row r="1360" spans="2:2">
      <c r="B1360" s="283"/>
    </row>
    <row r="1361" spans="2:2">
      <c r="B1361" s="283"/>
    </row>
    <row r="1362" spans="2:2">
      <c r="B1362" s="283"/>
    </row>
    <row r="1363" spans="2:2">
      <c r="B1363" s="283"/>
    </row>
    <row r="1364" spans="2:2">
      <c r="B1364" s="283"/>
    </row>
    <row r="1365" spans="2:2">
      <c r="B1365" s="283"/>
    </row>
    <row r="1366" spans="2:2">
      <c r="B1366" s="283"/>
    </row>
    <row r="1367" spans="2:2">
      <c r="B1367" s="283"/>
    </row>
    <row r="1368" spans="2:2">
      <c r="B1368" s="283"/>
    </row>
    <row r="1369" spans="2:2">
      <c r="B1369" s="283"/>
    </row>
    <row r="1370" spans="2:2">
      <c r="B1370" s="283"/>
    </row>
    <row r="1371" spans="2:2">
      <c r="B1371" s="283"/>
    </row>
    <row r="1372" spans="2:2">
      <c r="B1372" s="283"/>
    </row>
    <row r="1373" spans="2:2">
      <c r="B1373" s="283"/>
    </row>
    <row r="1374" spans="2:2">
      <c r="B1374" s="283"/>
    </row>
    <row r="1375" spans="2:2">
      <c r="B1375" s="283"/>
    </row>
    <row r="1376" spans="2:2">
      <c r="B1376" s="283"/>
    </row>
    <row r="1377" spans="2:2">
      <c r="B1377" s="283"/>
    </row>
    <row r="1378" spans="2:2">
      <c r="B1378" s="283"/>
    </row>
    <row r="1379" spans="2:2">
      <c r="B1379" s="283"/>
    </row>
    <row r="1380" spans="2:2">
      <c r="B1380" s="283"/>
    </row>
    <row r="1381" spans="2:2">
      <c r="B1381" s="283"/>
    </row>
    <row r="1382" spans="2:2">
      <c r="B1382" s="283"/>
    </row>
    <row r="1383" spans="2:2">
      <c r="B1383" s="283"/>
    </row>
    <row r="1384" spans="2:2">
      <c r="B1384" s="283"/>
    </row>
    <row r="1385" spans="2:2">
      <c r="B1385" s="283"/>
    </row>
    <row r="1386" spans="2:2">
      <c r="B1386" s="283"/>
    </row>
    <row r="1387" spans="2:2">
      <c r="B1387" s="283"/>
    </row>
    <row r="1388" spans="2:2">
      <c r="B1388" s="283"/>
    </row>
    <row r="1389" spans="2:2">
      <c r="B1389" s="283"/>
    </row>
    <row r="1390" spans="2:2">
      <c r="B1390" s="283"/>
    </row>
    <row r="1391" spans="2:2">
      <c r="B1391" s="283"/>
    </row>
    <row r="1392" spans="2:2">
      <c r="B1392" s="283"/>
    </row>
    <row r="1393" spans="2:2">
      <c r="B1393" s="283"/>
    </row>
    <row r="1394" spans="2:2">
      <c r="B1394" s="283"/>
    </row>
    <row r="1395" spans="2:2">
      <c r="B1395" s="283"/>
    </row>
    <row r="1396" spans="2:2">
      <c r="B1396" s="283"/>
    </row>
    <row r="1397" spans="2:2">
      <c r="B1397" s="283"/>
    </row>
    <row r="1398" spans="2:2">
      <c r="B1398" s="283"/>
    </row>
    <row r="1399" spans="2:2">
      <c r="B1399" s="283"/>
    </row>
    <row r="1400" spans="2:2">
      <c r="B1400" s="283"/>
    </row>
    <row r="1401" spans="2:2">
      <c r="B1401" s="283"/>
    </row>
    <row r="1402" spans="2:2">
      <c r="B1402" s="283"/>
    </row>
    <row r="1403" spans="2:2">
      <c r="B1403" s="283"/>
    </row>
    <row r="1404" spans="2:2">
      <c r="B1404" s="283"/>
    </row>
    <row r="1405" spans="2:2">
      <c r="B1405" s="283"/>
    </row>
    <row r="1406" spans="2:2">
      <c r="B1406" s="283"/>
    </row>
    <row r="1407" spans="2:2">
      <c r="B1407" s="283"/>
    </row>
    <row r="1408" spans="2:2">
      <c r="B1408" s="283"/>
    </row>
    <row r="1409" spans="2:2">
      <c r="B1409" s="283"/>
    </row>
    <row r="1410" spans="2:2">
      <c r="B1410" s="283"/>
    </row>
    <row r="1411" spans="2:2">
      <c r="B1411" s="283"/>
    </row>
    <row r="1412" spans="2:2">
      <c r="B1412" s="283"/>
    </row>
    <row r="1413" spans="2:2">
      <c r="B1413" s="283"/>
    </row>
    <row r="1414" spans="2:2">
      <c r="B1414" s="283"/>
    </row>
    <row r="1415" spans="2:2">
      <c r="B1415" s="283"/>
    </row>
    <row r="1416" spans="2:2">
      <c r="B1416" s="283"/>
    </row>
    <row r="1417" spans="2:2">
      <c r="B1417" s="283"/>
    </row>
    <row r="1418" spans="2:2">
      <c r="B1418" s="283"/>
    </row>
    <row r="1419" spans="2:2">
      <c r="B1419" s="283"/>
    </row>
    <row r="1420" spans="2:2">
      <c r="B1420" s="283"/>
    </row>
    <row r="1421" spans="2:2">
      <c r="B1421" s="283"/>
    </row>
    <row r="1422" spans="2:2">
      <c r="B1422" s="283"/>
    </row>
    <row r="1423" spans="2:2">
      <c r="B1423" s="283"/>
    </row>
    <row r="1424" spans="2:2">
      <c r="B1424" s="283"/>
    </row>
    <row r="1425" spans="2:2">
      <c r="B1425" s="283"/>
    </row>
    <row r="1426" spans="2:2">
      <c r="B1426" s="283"/>
    </row>
    <row r="1427" spans="2:2">
      <c r="B1427" s="283"/>
    </row>
    <row r="1428" spans="2:2">
      <c r="B1428" s="283"/>
    </row>
    <row r="1429" spans="2:2">
      <c r="B1429" s="283"/>
    </row>
    <row r="1430" spans="2:2">
      <c r="B1430" s="283"/>
    </row>
    <row r="1431" spans="2:2">
      <c r="B1431" s="283"/>
    </row>
    <row r="1432" spans="2:2">
      <c r="B1432" s="283"/>
    </row>
    <row r="1433" spans="2:2">
      <c r="B1433" s="283"/>
    </row>
    <row r="1434" spans="2:2">
      <c r="B1434" s="283"/>
    </row>
    <row r="1435" spans="2:2">
      <c r="B1435" s="283"/>
    </row>
    <row r="1436" spans="2:2">
      <c r="B1436" s="283"/>
    </row>
    <row r="1437" spans="2:2">
      <c r="B1437" s="283"/>
    </row>
    <row r="1438" spans="2:2">
      <c r="B1438" s="283"/>
    </row>
    <row r="1439" spans="2:2">
      <c r="B1439" s="283"/>
    </row>
    <row r="1440" spans="2:2">
      <c r="B1440" s="283"/>
    </row>
    <row r="1441" spans="2:2">
      <c r="B1441" s="283"/>
    </row>
    <row r="1442" spans="2:2">
      <c r="B1442" s="283"/>
    </row>
    <row r="1443" spans="2:2">
      <c r="B1443" s="283"/>
    </row>
    <row r="1444" spans="2:2">
      <c r="B1444" s="283"/>
    </row>
    <row r="1445" spans="2:2">
      <c r="B1445" s="283"/>
    </row>
    <row r="1446" spans="2:2">
      <c r="B1446" s="283"/>
    </row>
    <row r="1447" spans="2:2">
      <c r="B1447" s="283"/>
    </row>
    <row r="1448" spans="2:2">
      <c r="B1448" s="283"/>
    </row>
    <row r="1449" spans="2:2">
      <c r="B1449" s="283"/>
    </row>
    <row r="1450" spans="2:2">
      <c r="B1450" s="283"/>
    </row>
    <row r="1451" spans="2:2">
      <c r="B1451" s="283"/>
    </row>
    <row r="1452" spans="2:2">
      <c r="B1452" s="283"/>
    </row>
    <row r="1453" spans="2:2">
      <c r="B1453" s="283"/>
    </row>
    <row r="1454" spans="2:2">
      <c r="B1454" s="283"/>
    </row>
    <row r="1455" spans="2:2">
      <c r="B1455" s="283"/>
    </row>
    <row r="1456" spans="2:2">
      <c r="B1456" s="283"/>
    </row>
    <row r="1457" spans="2:2">
      <c r="B1457" s="283"/>
    </row>
    <row r="1458" spans="2:2">
      <c r="B1458" s="283"/>
    </row>
    <row r="1459" spans="2:2">
      <c r="B1459" s="283"/>
    </row>
    <row r="1460" spans="2:2">
      <c r="B1460" s="283"/>
    </row>
    <row r="1461" spans="2:2">
      <c r="B1461" s="283"/>
    </row>
    <row r="1462" spans="2:2">
      <c r="B1462" s="283"/>
    </row>
    <row r="1463" spans="2:2">
      <c r="B1463" s="283"/>
    </row>
    <row r="1464" spans="2:2">
      <c r="B1464" s="283"/>
    </row>
    <row r="1465" spans="2:2">
      <c r="B1465" s="283"/>
    </row>
    <row r="1466" spans="2:2">
      <c r="B1466" s="283"/>
    </row>
    <row r="1467" spans="2:2">
      <c r="B1467" s="283"/>
    </row>
    <row r="1468" spans="2:2">
      <c r="B1468" s="283"/>
    </row>
    <row r="1469" spans="2:2">
      <c r="B1469" s="283"/>
    </row>
    <row r="1470" spans="2:2">
      <c r="B1470" s="283"/>
    </row>
    <row r="1471" spans="2:2">
      <c r="B1471" s="283"/>
    </row>
    <row r="1472" spans="2:2">
      <c r="B1472" s="283"/>
    </row>
    <row r="1473" spans="2:2">
      <c r="B1473" s="283"/>
    </row>
    <row r="1474" spans="2:2">
      <c r="B1474" s="283"/>
    </row>
    <row r="1475" spans="2:2">
      <c r="B1475" s="283"/>
    </row>
    <row r="1476" spans="2:2">
      <c r="B1476" s="283"/>
    </row>
    <row r="1477" spans="2:2">
      <c r="B1477" s="283"/>
    </row>
    <row r="1478" spans="2:2">
      <c r="B1478" s="283"/>
    </row>
    <row r="1479" spans="2:2">
      <c r="B1479" s="283"/>
    </row>
    <row r="1480" spans="2:2">
      <c r="B1480" s="283"/>
    </row>
    <row r="1481" spans="2:2">
      <c r="B1481" s="283"/>
    </row>
    <row r="1482" spans="2:2">
      <c r="B1482" s="283"/>
    </row>
    <row r="1483" spans="2:2">
      <c r="B1483" s="283"/>
    </row>
    <row r="1484" spans="2:2">
      <c r="B1484" s="283"/>
    </row>
    <row r="1485" spans="2:2">
      <c r="B1485" s="283"/>
    </row>
    <row r="1486" spans="2:2">
      <c r="B1486" s="283"/>
    </row>
    <row r="1487" spans="2:2">
      <c r="B1487" s="283"/>
    </row>
    <row r="1488" spans="2:2">
      <c r="B1488" s="283"/>
    </row>
    <row r="1489" spans="2:2">
      <c r="B1489" s="283"/>
    </row>
    <row r="1490" spans="2:2">
      <c r="B1490" s="283"/>
    </row>
    <row r="1491" spans="2:2">
      <c r="B1491" s="283"/>
    </row>
    <row r="1492" spans="2:2">
      <c r="B1492" s="283"/>
    </row>
    <row r="1493" spans="2:2">
      <c r="B1493" s="283"/>
    </row>
    <row r="1494" spans="2:2">
      <c r="B1494" s="283"/>
    </row>
    <row r="1495" spans="2:2">
      <c r="B1495" s="283"/>
    </row>
    <row r="1496" spans="2:2">
      <c r="B1496" s="283"/>
    </row>
    <row r="1497" spans="2:2">
      <c r="B1497" s="283"/>
    </row>
    <row r="1498" spans="2:2">
      <c r="B1498" s="283"/>
    </row>
    <row r="1499" spans="2:2">
      <c r="B1499" s="283"/>
    </row>
    <row r="1500" spans="2:2">
      <c r="B1500" s="283"/>
    </row>
    <row r="1501" spans="2:2">
      <c r="B1501" s="283"/>
    </row>
    <row r="1502" spans="2:2">
      <c r="B1502" s="283"/>
    </row>
    <row r="1503" spans="2:2">
      <c r="B1503" s="283"/>
    </row>
    <row r="1504" spans="2:2">
      <c r="B1504" s="283"/>
    </row>
    <row r="1505" spans="2:2">
      <c r="B1505" s="283"/>
    </row>
    <row r="1506" spans="2:2">
      <c r="B1506" s="283"/>
    </row>
    <row r="1507" spans="2:2">
      <c r="B1507" s="283"/>
    </row>
    <row r="1508" spans="2:2">
      <c r="B1508" s="283"/>
    </row>
    <row r="1509" spans="2:2">
      <c r="B1509" s="283"/>
    </row>
    <row r="1510" spans="2:2">
      <c r="B1510" s="283"/>
    </row>
    <row r="1511" spans="2:2">
      <c r="B1511" s="283"/>
    </row>
    <row r="1512" spans="2:2">
      <c r="B1512" s="283"/>
    </row>
    <row r="1513" spans="2:2">
      <c r="B1513" s="283"/>
    </row>
    <row r="1514" spans="2:2">
      <c r="B1514" s="283"/>
    </row>
    <row r="1515" spans="2:2">
      <c r="B1515" s="283"/>
    </row>
    <row r="1516" spans="2:2">
      <c r="B1516" s="283"/>
    </row>
    <row r="1517" spans="2:2">
      <c r="B1517" s="283"/>
    </row>
    <row r="1518" spans="2:2">
      <c r="B1518" s="283"/>
    </row>
    <row r="1519" spans="2:2">
      <c r="B1519" s="283"/>
    </row>
    <row r="1520" spans="2:2">
      <c r="B1520" s="283"/>
    </row>
    <row r="1521" spans="2:2">
      <c r="B1521" s="283"/>
    </row>
    <row r="1522" spans="2:2">
      <c r="B1522" s="283"/>
    </row>
    <row r="1523" spans="2:2">
      <c r="B1523" s="283"/>
    </row>
    <row r="1524" spans="2:2">
      <c r="B1524" s="283"/>
    </row>
    <row r="1525" spans="2:2">
      <c r="B1525" s="283"/>
    </row>
    <row r="1526" spans="2:2">
      <c r="B1526" s="283"/>
    </row>
    <row r="1527" spans="2:2">
      <c r="B1527" s="283"/>
    </row>
    <row r="1528" spans="2:2">
      <c r="B1528" s="283"/>
    </row>
    <row r="1529" spans="2:2">
      <c r="B1529" s="283"/>
    </row>
    <row r="1530" spans="2:2">
      <c r="B1530" s="283"/>
    </row>
    <row r="1531" spans="2:2">
      <c r="B1531" s="283"/>
    </row>
    <row r="1532" spans="2:2">
      <c r="B1532" s="283"/>
    </row>
    <row r="1533" spans="2:2">
      <c r="B1533" s="283"/>
    </row>
    <row r="1534" spans="2:2">
      <c r="B1534" s="283"/>
    </row>
    <row r="1535" spans="2:2">
      <c r="B1535" s="283"/>
    </row>
    <row r="1536" spans="2:2">
      <c r="B1536" s="283"/>
    </row>
    <row r="1537" spans="2:2">
      <c r="B1537" s="283"/>
    </row>
    <row r="1538" spans="2:2">
      <c r="B1538" s="283"/>
    </row>
    <row r="1539" spans="2:2">
      <c r="B1539" s="283"/>
    </row>
    <row r="1540" spans="2:2">
      <c r="B1540" s="283"/>
    </row>
    <row r="1541" spans="2:2">
      <c r="B1541" s="283"/>
    </row>
    <row r="1542" spans="2:2">
      <c r="B1542" s="283"/>
    </row>
    <row r="1543" spans="2:2">
      <c r="B1543" s="283"/>
    </row>
    <row r="1544" spans="2:2">
      <c r="B1544" s="283"/>
    </row>
    <row r="1545" spans="2:2">
      <c r="B1545" s="283"/>
    </row>
    <row r="1546" spans="2:2">
      <c r="B1546" s="283"/>
    </row>
    <row r="1547" spans="2:2">
      <c r="B1547" s="283"/>
    </row>
    <row r="1548" spans="2:2">
      <c r="B1548" s="283"/>
    </row>
    <row r="1549" spans="2:2">
      <c r="B1549" s="283"/>
    </row>
    <row r="1550" spans="2:2">
      <c r="B1550" s="283"/>
    </row>
    <row r="1551" spans="2:2">
      <c r="B1551" s="283"/>
    </row>
    <row r="1552" spans="2:2">
      <c r="B1552" s="283"/>
    </row>
    <row r="1553" spans="2:2">
      <c r="B1553" s="283"/>
    </row>
    <row r="1554" spans="2:2">
      <c r="B1554" s="283"/>
    </row>
    <row r="1555" spans="2:2">
      <c r="B1555" s="283"/>
    </row>
    <row r="1556" spans="2:2">
      <c r="B1556" s="283"/>
    </row>
    <row r="1557" spans="2:2">
      <c r="B1557" s="283"/>
    </row>
    <row r="1558" spans="2:2">
      <c r="B1558" s="283"/>
    </row>
    <row r="1559" spans="2:2">
      <c r="B1559" s="283"/>
    </row>
    <row r="1560" spans="2:2">
      <c r="B1560" s="283"/>
    </row>
    <row r="1561" spans="2:2">
      <c r="B1561" s="283"/>
    </row>
    <row r="1562" spans="2:2">
      <c r="B1562" s="283"/>
    </row>
    <row r="1563" spans="2:2">
      <c r="B1563" s="283"/>
    </row>
    <row r="1564" spans="2:2">
      <c r="B1564" s="283"/>
    </row>
    <row r="1565" spans="2:2">
      <c r="B1565" s="283"/>
    </row>
    <row r="1566" spans="2:2">
      <c r="B1566" s="283"/>
    </row>
    <row r="1567" spans="2:2">
      <c r="B1567" s="283"/>
    </row>
    <row r="1568" spans="2:2">
      <c r="B1568" s="283"/>
    </row>
    <row r="1569" spans="2:2">
      <c r="B1569" s="283"/>
    </row>
    <row r="1570" spans="2:2">
      <c r="B1570" s="283"/>
    </row>
    <row r="1571" spans="2:2">
      <c r="B1571" s="283"/>
    </row>
    <row r="1572" spans="2:2">
      <c r="B1572" s="283"/>
    </row>
    <row r="1573" spans="2:2">
      <c r="B1573" s="283"/>
    </row>
    <row r="1574" spans="2:2">
      <c r="B1574" s="283"/>
    </row>
    <row r="1575" spans="2:2">
      <c r="B1575" s="283"/>
    </row>
    <row r="1576" spans="2:2">
      <c r="B1576" s="283"/>
    </row>
    <row r="1577" spans="2:2">
      <c r="B1577" s="283"/>
    </row>
    <row r="1578" spans="2:2">
      <c r="B1578" s="283"/>
    </row>
    <row r="1579" spans="2:2">
      <c r="B1579" s="283"/>
    </row>
    <row r="1580" spans="2:2">
      <c r="B1580" s="283"/>
    </row>
    <row r="1581" spans="2:2">
      <c r="B1581" s="283"/>
    </row>
    <row r="1582" spans="2:2">
      <c r="B1582" s="283"/>
    </row>
    <row r="1583" spans="2:2">
      <c r="B1583" s="283"/>
    </row>
    <row r="1584" spans="2:2">
      <c r="B1584" s="283"/>
    </row>
    <row r="1585" spans="2:2">
      <c r="B1585" s="283"/>
    </row>
    <row r="1586" spans="2:2">
      <c r="B1586" s="283"/>
    </row>
    <row r="1587" spans="2:2">
      <c r="B1587" s="283"/>
    </row>
    <row r="1588" spans="2:2">
      <c r="B1588" s="283"/>
    </row>
    <row r="1589" spans="2:2">
      <c r="B1589" s="283"/>
    </row>
    <row r="1590" spans="2:2">
      <c r="B1590" s="283"/>
    </row>
    <row r="1591" spans="2:2">
      <c r="B1591" s="283"/>
    </row>
    <row r="1592" spans="2:2">
      <c r="B1592" s="283"/>
    </row>
    <row r="1593" spans="2:2">
      <c r="B1593" s="283"/>
    </row>
    <row r="1594" spans="2:2">
      <c r="B1594" s="283"/>
    </row>
    <row r="1595" spans="2:2">
      <c r="B1595" s="283"/>
    </row>
    <row r="1596" spans="2:2">
      <c r="B1596" s="283"/>
    </row>
    <row r="1597" spans="2:2">
      <c r="B1597" s="283"/>
    </row>
    <row r="1598" spans="2:2">
      <c r="B1598" s="283"/>
    </row>
    <row r="1599" spans="2:2">
      <c r="B1599" s="283"/>
    </row>
    <row r="1600" spans="2:2">
      <c r="B1600" s="283"/>
    </row>
    <row r="1601" spans="2:2">
      <c r="B1601" s="283"/>
    </row>
    <row r="1602" spans="2:2">
      <c r="B1602" s="283"/>
    </row>
    <row r="1603" spans="2:2">
      <c r="B1603" s="283"/>
    </row>
    <row r="1604" spans="2:2">
      <c r="B1604" s="283"/>
    </row>
    <row r="1605" spans="2:2">
      <c r="B1605" s="283"/>
    </row>
    <row r="1606" spans="2:2">
      <c r="B1606" s="283"/>
    </row>
    <row r="1607" spans="2:2">
      <c r="B1607" s="283"/>
    </row>
    <row r="1608" spans="2:2">
      <c r="B1608" s="283"/>
    </row>
    <row r="1609" spans="2:2">
      <c r="B1609" s="283"/>
    </row>
    <row r="1610" spans="2:2">
      <c r="B1610" s="283"/>
    </row>
    <row r="1611" spans="2:2">
      <c r="B1611" s="283"/>
    </row>
    <row r="1612" spans="2:2">
      <c r="B1612" s="283"/>
    </row>
    <row r="1613" spans="2:2">
      <c r="B1613" s="283"/>
    </row>
    <row r="1614" spans="2:2">
      <c r="B1614" s="283"/>
    </row>
    <row r="1615" spans="2:2">
      <c r="B1615" s="283"/>
    </row>
    <row r="1616" spans="2:2">
      <c r="B1616" s="283"/>
    </row>
    <row r="1617" spans="2:2">
      <c r="B1617" s="283"/>
    </row>
    <row r="1618" spans="2:2">
      <c r="B1618" s="283"/>
    </row>
    <row r="1619" spans="2:2">
      <c r="B1619" s="283"/>
    </row>
    <row r="1620" spans="2:2">
      <c r="B1620" s="283"/>
    </row>
    <row r="1621" spans="2:2">
      <c r="B1621" s="283"/>
    </row>
    <row r="1622" spans="2:2">
      <c r="B1622" s="283"/>
    </row>
    <row r="1623" spans="2:2">
      <c r="B1623" s="283"/>
    </row>
    <row r="1624" spans="2:2">
      <c r="B1624" s="283"/>
    </row>
    <row r="1625" spans="2:2">
      <c r="B1625" s="283"/>
    </row>
    <row r="1626" spans="2:2">
      <c r="B1626" s="283"/>
    </row>
    <row r="1627" spans="2:2">
      <c r="B1627" s="283"/>
    </row>
    <row r="1628" spans="2:2">
      <c r="B1628" s="283"/>
    </row>
    <row r="1629" spans="2:2">
      <c r="B1629" s="283"/>
    </row>
    <row r="1630" spans="2:2">
      <c r="B1630" s="283"/>
    </row>
    <row r="1631" spans="2:2">
      <c r="B1631" s="283"/>
    </row>
    <row r="1632" spans="2:2">
      <c r="B1632" s="283"/>
    </row>
    <row r="1633" spans="2:2">
      <c r="B1633" s="283"/>
    </row>
    <row r="1634" spans="2:2">
      <c r="B1634" s="283"/>
    </row>
    <row r="1635" spans="2:2">
      <c r="B1635" s="283"/>
    </row>
    <row r="1636" spans="2:2">
      <c r="B1636" s="283"/>
    </row>
    <row r="1637" spans="2:2">
      <c r="B1637" s="283"/>
    </row>
    <row r="1638" spans="2:2">
      <c r="B1638" s="283"/>
    </row>
    <row r="1639" spans="2:2">
      <c r="B1639" s="283"/>
    </row>
    <row r="1640" spans="2:2">
      <c r="B1640" s="283"/>
    </row>
    <row r="1641" spans="2:2">
      <c r="B1641" s="283"/>
    </row>
    <row r="1642" spans="2:2">
      <c r="B1642" s="283"/>
    </row>
    <row r="1643" spans="2:2">
      <c r="B1643" s="283"/>
    </row>
    <row r="1644" spans="2:2">
      <c r="B1644" s="283"/>
    </row>
    <row r="1645" spans="2:2">
      <c r="B1645" s="283"/>
    </row>
    <row r="1646" spans="2:2">
      <c r="B1646" s="283"/>
    </row>
    <row r="1647" spans="2:2">
      <c r="B1647" s="283"/>
    </row>
    <row r="1648" spans="2:2">
      <c r="B1648" s="283"/>
    </row>
    <row r="1649" spans="2:2">
      <c r="B1649" s="283"/>
    </row>
    <row r="1650" spans="2:2">
      <c r="B1650" s="283"/>
    </row>
    <row r="1651" spans="2:2">
      <c r="B1651" s="283"/>
    </row>
    <row r="1652" spans="2:2">
      <c r="B1652" s="283"/>
    </row>
    <row r="1653" spans="2:2">
      <c r="B1653" s="283"/>
    </row>
    <row r="1654" spans="2:2">
      <c r="B1654" s="283"/>
    </row>
    <row r="1655" spans="2:2">
      <c r="B1655" s="283"/>
    </row>
    <row r="1656" spans="2:2">
      <c r="B1656" s="283"/>
    </row>
    <row r="1657" spans="2:2">
      <c r="B1657" s="283"/>
    </row>
    <row r="1658" spans="2:2">
      <c r="B1658" s="283"/>
    </row>
    <row r="1659" spans="2:2">
      <c r="B1659" s="283"/>
    </row>
    <row r="1660" spans="2:2">
      <c r="B1660" s="283"/>
    </row>
    <row r="1661" spans="2:2">
      <c r="B1661" s="283"/>
    </row>
    <row r="1662" spans="2:2">
      <c r="B1662" s="283"/>
    </row>
    <row r="1663" spans="2:2">
      <c r="B1663" s="283"/>
    </row>
    <row r="1664" spans="2:2">
      <c r="B1664" s="283"/>
    </row>
    <row r="1665" spans="2:2">
      <c r="B1665" s="283"/>
    </row>
    <row r="1666" spans="2:2">
      <c r="B1666" s="283"/>
    </row>
    <row r="1667" spans="2:2">
      <c r="B1667" s="283"/>
    </row>
    <row r="1668" spans="2:2">
      <c r="B1668" s="283"/>
    </row>
    <row r="1669" spans="2:2">
      <c r="B1669" s="283"/>
    </row>
    <row r="1670" spans="2:2">
      <c r="B1670" s="283"/>
    </row>
    <row r="1671" spans="2:2">
      <c r="B1671" s="283"/>
    </row>
    <row r="1672" spans="2:2">
      <c r="B1672" s="283"/>
    </row>
    <row r="1673" spans="2:2">
      <c r="B1673" s="283"/>
    </row>
    <row r="1674" spans="2:2">
      <c r="B1674" s="283"/>
    </row>
    <row r="1675" spans="2:2">
      <c r="B1675" s="283"/>
    </row>
    <row r="1676" spans="2:2">
      <c r="B1676" s="283"/>
    </row>
    <row r="1677" spans="2:2">
      <c r="B1677" s="283"/>
    </row>
    <row r="1678" spans="2:2">
      <c r="B1678" s="283"/>
    </row>
    <row r="1679" spans="2:2">
      <c r="B1679" s="283"/>
    </row>
    <row r="1680" spans="2:2">
      <c r="B1680" s="283"/>
    </row>
    <row r="1681" spans="2:2">
      <c r="B1681" s="283"/>
    </row>
    <row r="1682" spans="2:2">
      <c r="B1682" s="283"/>
    </row>
    <row r="1683" spans="2:2">
      <c r="B1683" s="283"/>
    </row>
    <row r="1684" spans="2:2">
      <c r="B1684" s="283"/>
    </row>
    <row r="1685" spans="2:2">
      <c r="B1685" s="283"/>
    </row>
    <row r="1686" spans="2:2">
      <c r="B1686" s="283"/>
    </row>
    <row r="1687" spans="2:2">
      <c r="B1687" s="283"/>
    </row>
    <row r="1688" spans="2:2">
      <c r="B1688" s="283"/>
    </row>
    <row r="1689" spans="2:2">
      <c r="B1689" s="283"/>
    </row>
    <row r="1690" spans="2:2">
      <c r="B1690" s="283"/>
    </row>
    <row r="1691" spans="2:2">
      <c r="B1691" s="283"/>
    </row>
    <row r="1692" spans="2:2">
      <c r="B1692" s="283"/>
    </row>
    <row r="1693" spans="2:2">
      <c r="B1693" s="283"/>
    </row>
    <row r="1694" spans="2:2">
      <c r="B1694" s="283"/>
    </row>
    <row r="1695" spans="2:2">
      <c r="B1695" s="283"/>
    </row>
    <row r="1696" spans="2:2">
      <c r="B1696" s="283"/>
    </row>
    <row r="1697" spans="2:2">
      <c r="B1697" s="283"/>
    </row>
    <row r="1698" spans="2:2">
      <c r="B1698" s="283"/>
    </row>
    <row r="1699" spans="2:2">
      <c r="B1699" s="283"/>
    </row>
    <row r="1700" spans="2:2">
      <c r="B1700" s="283"/>
    </row>
    <row r="1701" spans="2:2">
      <c r="B1701" s="283"/>
    </row>
    <row r="1702" spans="2:2">
      <c r="B1702" s="283"/>
    </row>
    <row r="1703" spans="2:2">
      <c r="B1703" s="283"/>
    </row>
    <row r="1704" spans="2:2">
      <c r="B1704" s="283"/>
    </row>
    <row r="1705" spans="2:2">
      <c r="B1705" s="283"/>
    </row>
    <row r="1706" spans="2:2">
      <c r="B1706" s="283"/>
    </row>
    <row r="1707" spans="2:2">
      <c r="B1707" s="283"/>
    </row>
    <row r="1708" spans="2:2">
      <c r="B1708" s="283"/>
    </row>
    <row r="1709" spans="2:2">
      <c r="B1709" s="283"/>
    </row>
    <row r="1710" spans="2:2">
      <c r="B1710" s="283"/>
    </row>
    <row r="1711" spans="2:2">
      <c r="B1711" s="283"/>
    </row>
    <row r="1712" spans="2:2">
      <c r="B1712" s="283"/>
    </row>
    <row r="1713" spans="2:2">
      <c r="B1713" s="283"/>
    </row>
    <row r="1714" spans="2:2">
      <c r="B1714" s="283"/>
    </row>
    <row r="1715" spans="2:2">
      <c r="B1715" s="283"/>
    </row>
    <row r="1716" spans="2:2">
      <c r="B1716" s="283"/>
    </row>
    <row r="1717" spans="2:2">
      <c r="B1717" s="283"/>
    </row>
    <row r="1718" spans="2:2">
      <c r="B1718" s="283"/>
    </row>
    <row r="1719" spans="2:2">
      <c r="B1719" s="283"/>
    </row>
    <row r="1720" spans="2:2">
      <c r="B1720" s="283"/>
    </row>
    <row r="1721" spans="2:2">
      <c r="B1721" s="283"/>
    </row>
    <row r="1722" spans="2:2">
      <c r="B1722" s="283"/>
    </row>
    <row r="1723" spans="2:2">
      <c r="B1723" s="283"/>
    </row>
    <row r="1724" spans="2:2">
      <c r="B1724" s="283"/>
    </row>
    <row r="1725" spans="2:2">
      <c r="B1725" s="283"/>
    </row>
    <row r="1726" spans="2:2">
      <c r="B1726" s="283"/>
    </row>
    <row r="1727" spans="2:2">
      <c r="B1727" s="283"/>
    </row>
    <row r="1728" spans="2:2">
      <c r="B1728" s="283"/>
    </row>
    <row r="1729" spans="2:2">
      <c r="B1729" s="283"/>
    </row>
    <row r="1730" spans="2:2">
      <c r="B1730" s="283"/>
    </row>
    <row r="1731" spans="2:2">
      <c r="B1731" s="283"/>
    </row>
    <row r="1732" spans="2:2">
      <c r="B1732" s="283"/>
    </row>
    <row r="1733" spans="2:2">
      <c r="B1733" s="283"/>
    </row>
    <row r="1734" spans="2:2">
      <c r="B1734" s="283"/>
    </row>
    <row r="1735" spans="2:2">
      <c r="B1735" s="283"/>
    </row>
    <row r="1736" spans="2:2">
      <c r="B1736" s="283"/>
    </row>
    <row r="1737" spans="2:2">
      <c r="B1737" s="283"/>
    </row>
    <row r="1738" spans="2:2">
      <c r="B1738" s="283"/>
    </row>
    <row r="1739" spans="2:2">
      <c r="B1739" s="283"/>
    </row>
    <row r="1740" spans="2:2">
      <c r="B1740" s="283"/>
    </row>
    <row r="1741" spans="2:2">
      <c r="B1741" s="283"/>
    </row>
    <row r="1742" spans="2:2">
      <c r="B1742" s="283"/>
    </row>
    <row r="1743" spans="2:2">
      <c r="B1743" s="283"/>
    </row>
    <row r="1744" spans="2:2">
      <c r="B1744" s="283"/>
    </row>
    <row r="1745" spans="2:2">
      <c r="B1745" s="283"/>
    </row>
    <row r="1746" spans="2:2">
      <c r="B1746" s="283"/>
    </row>
    <row r="1747" spans="2:2">
      <c r="B1747" s="283"/>
    </row>
    <row r="1748" spans="2:2">
      <c r="B1748" s="283"/>
    </row>
    <row r="1749" spans="2:2">
      <c r="B1749" s="283"/>
    </row>
    <row r="1750" spans="2:2">
      <c r="B1750" s="283"/>
    </row>
    <row r="1751" spans="2:2">
      <c r="B1751" s="283"/>
    </row>
    <row r="1752" spans="2:2">
      <c r="B1752" s="283"/>
    </row>
    <row r="1753" spans="2:2">
      <c r="B1753" s="283"/>
    </row>
    <row r="1754" spans="2:2">
      <c r="B1754" s="283"/>
    </row>
    <row r="1755" spans="2:2">
      <c r="B1755" s="283"/>
    </row>
    <row r="1756" spans="2:2">
      <c r="B1756" s="283"/>
    </row>
    <row r="1757" spans="2:2">
      <c r="B1757" s="283"/>
    </row>
    <row r="1758" spans="2:2">
      <c r="B1758" s="283"/>
    </row>
    <row r="1759" spans="2:2">
      <c r="B1759" s="283"/>
    </row>
    <row r="1760" spans="2:2">
      <c r="B1760" s="283"/>
    </row>
    <row r="1761" spans="2:2">
      <c r="B1761" s="283"/>
    </row>
    <row r="1762" spans="2:2">
      <c r="B1762" s="283"/>
    </row>
    <row r="1763" spans="2:2">
      <c r="B1763" s="283"/>
    </row>
    <row r="1764" spans="2:2">
      <c r="B1764" s="283"/>
    </row>
    <row r="1765" spans="2:2">
      <c r="B1765" s="283"/>
    </row>
    <row r="1766" spans="2:2">
      <c r="B1766" s="283"/>
    </row>
    <row r="1767" spans="2:2">
      <c r="B1767" s="283"/>
    </row>
    <row r="1768" spans="2:2">
      <c r="B1768" s="283"/>
    </row>
    <row r="1769" spans="2:2">
      <c r="B1769" s="283"/>
    </row>
    <row r="1770" spans="2:2">
      <c r="B1770" s="283"/>
    </row>
    <row r="1771" spans="2:2">
      <c r="B1771" s="283"/>
    </row>
    <row r="1772" spans="2:2">
      <c r="B1772" s="283"/>
    </row>
    <row r="1773" spans="2:2">
      <c r="B1773" s="283"/>
    </row>
    <row r="1774" spans="2:2">
      <c r="B1774" s="283"/>
    </row>
    <row r="1775" spans="2:2">
      <c r="B1775" s="283"/>
    </row>
    <row r="1776" spans="2:2">
      <c r="B1776" s="283"/>
    </row>
    <row r="1777" spans="2:2">
      <c r="B1777" s="283"/>
    </row>
    <row r="1778" spans="2:2">
      <c r="B1778" s="283"/>
    </row>
    <row r="1779" spans="2:2">
      <c r="B1779" s="283"/>
    </row>
    <row r="1780" spans="2:2">
      <c r="B1780" s="283"/>
    </row>
    <row r="1781" spans="2:2">
      <c r="B1781" s="283"/>
    </row>
    <row r="1782" spans="2:2">
      <c r="B1782" s="283"/>
    </row>
    <row r="1783" spans="2:2">
      <c r="B1783" s="283"/>
    </row>
    <row r="1784" spans="2:2">
      <c r="B1784" s="283"/>
    </row>
    <row r="1785" spans="2:2">
      <c r="B1785" s="283"/>
    </row>
    <row r="1786" spans="2:2">
      <c r="B1786" s="283"/>
    </row>
    <row r="1787" spans="2:2">
      <c r="B1787" s="283"/>
    </row>
    <row r="1788" spans="2:2">
      <c r="B1788" s="283"/>
    </row>
    <row r="1789" spans="2:2">
      <c r="B1789" s="283"/>
    </row>
    <row r="1790" spans="2:2">
      <c r="B1790" s="283"/>
    </row>
    <row r="1791" spans="2:2">
      <c r="B1791" s="283"/>
    </row>
    <row r="1792" spans="2:2">
      <c r="B1792" s="283"/>
    </row>
    <row r="1793" spans="2:2">
      <c r="B1793" s="283"/>
    </row>
    <row r="1794" spans="2:2">
      <c r="B1794" s="283"/>
    </row>
    <row r="1795" spans="2:2">
      <c r="B1795" s="283"/>
    </row>
    <row r="1796" spans="2:2">
      <c r="B1796" s="283"/>
    </row>
    <row r="1797" spans="2:2">
      <c r="B1797" s="283"/>
    </row>
    <row r="1798" spans="2:2">
      <c r="B1798" s="283"/>
    </row>
    <row r="1799" spans="2:2">
      <c r="B1799" s="283"/>
    </row>
    <row r="1800" spans="2:2">
      <c r="B1800" s="283"/>
    </row>
    <row r="1801" spans="2:2">
      <c r="B1801" s="283"/>
    </row>
    <row r="1802" spans="2:2">
      <c r="B1802" s="283"/>
    </row>
    <row r="1803" spans="2:2">
      <c r="B1803" s="283"/>
    </row>
    <row r="1804" spans="2:2">
      <c r="B1804" s="283"/>
    </row>
    <row r="1805" spans="2:2">
      <c r="B1805" s="283"/>
    </row>
    <row r="1806" spans="2:2">
      <c r="B1806" s="283"/>
    </row>
    <row r="1807" spans="2:2">
      <c r="B1807" s="283"/>
    </row>
    <row r="1808" spans="2:2">
      <c r="B1808" s="283"/>
    </row>
    <row r="1809" spans="2:2">
      <c r="B1809" s="283"/>
    </row>
    <row r="1810" spans="2:2">
      <c r="B1810" s="283"/>
    </row>
    <row r="1811" spans="2:2">
      <c r="B1811" s="283"/>
    </row>
    <row r="1812" spans="2:2">
      <c r="B1812" s="283"/>
    </row>
    <row r="1813" spans="2:2">
      <c r="B1813" s="283"/>
    </row>
    <row r="1814" spans="2:2">
      <c r="B1814" s="283"/>
    </row>
    <row r="1815" spans="2:2">
      <c r="B1815" s="283"/>
    </row>
    <row r="1816" spans="2:2">
      <c r="B1816" s="283"/>
    </row>
    <row r="1817" spans="2:2">
      <c r="B1817" s="283"/>
    </row>
    <row r="1818" spans="2:2">
      <c r="B1818" s="283"/>
    </row>
    <row r="1819" spans="2:2">
      <c r="B1819" s="283"/>
    </row>
    <row r="1820" spans="2:2">
      <c r="B1820" s="283"/>
    </row>
    <row r="1821" spans="2:2">
      <c r="B1821" s="283"/>
    </row>
    <row r="1822" spans="2:2">
      <c r="B1822" s="283"/>
    </row>
    <row r="1823" spans="2:2">
      <c r="B1823" s="283"/>
    </row>
    <row r="1824" spans="2:2">
      <c r="B1824" s="283"/>
    </row>
    <row r="1825" spans="2:2">
      <c r="B1825" s="283"/>
    </row>
    <row r="1826" spans="2:2">
      <c r="B1826" s="283"/>
    </row>
    <row r="1827" spans="2:2">
      <c r="B1827" s="283"/>
    </row>
    <row r="1828" spans="2:2">
      <c r="B1828" s="283"/>
    </row>
    <row r="1829" spans="2:2">
      <c r="B1829" s="283"/>
    </row>
    <row r="1830" spans="2:2">
      <c r="B1830" s="283"/>
    </row>
    <row r="1831" spans="2:2">
      <c r="B1831" s="283"/>
    </row>
    <row r="1832" spans="2:2">
      <c r="B1832" s="283"/>
    </row>
    <row r="1833" spans="2:2">
      <c r="B1833" s="283"/>
    </row>
    <row r="1834" spans="2:2">
      <c r="B1834" s="283"/>
    </row>
    <row r="1835" spans="2:2">
      <c r="B1835" s="283"/>
    </row>
    <row r="1836" spans="2:2">
      <c r="B1836" s="283"/>
    </row>
    <row r="1837" spans="2:2">
      <c r="B1837" s="283"/>
    </row>
    <row r="1838" spans="2:2">
      <c r="B1838" s="283"/>
    </row>
    <row r="1839" spans="2:2">
      <c r="B1839" s="283"/>
    </row>
    <row r="1840" spans="2:2">
      <c r="B1840" s="283"/>
    </row>
    <row r="1841" spans="2:2">
      <c r="B1841" s="283"/>
    </row>
    <row r="1842" spans="2:2">
      <c r="B1842" s="283"/>
    </row>
    <row r="1843" spans="2:2">
      <c r="B1843" s="283"/>
    </row>
    <row r="1844" spans="2:2">
      <c r="B1844" s="283"/>
    </row>
    <row r="1845" spans="2:2">
      <c r="B1845" s="283"/>
    </row>
    <row r="1846" spans="2:2">
      <c r="B1846" s="283"/>
    </row>
    <row r="1847" spans="2:2">
      <c r="B1847" s="283"/>
    </row>
    <row r="1848" spans="2:2">
      <c r="B1848" s="283"/>
    </row>
    <row r="1849" spans="2:2">
      <c r="B1849" s="283"/>
    </row>
    <row r="1850" spans="2:2">
      <c r="B1850" s="283"/>
    </row>
    <row r="1851" spans="2:2">
      <c r="B1851" s="283"/>
    </row>
    <row r="1852" spans="2:2">
      <c r="B1852" s="283"/>
    </row>
    <row r="1853" spans="2:2">
      <c r="B1853" s="283"/>
    </row>
    <row r="1854" spans="2:2">
      <c r="B1854" s="283"/>
    </row>
    <row r="1855" spans="2:2">
      <c r="B1855" s="283"/>
    </row>
    <row r="1856" spans="2:2">
      <c r="B1856" s="283"/>
    </row>
    <row r="1857" spans="2:2">
      <c r="B1857" s="283"/>
    </row>
    <row r="1858" spans="2:2">
      <c r="B1858" s="283"/>
    </row>
    <row r="1859" spans="2:2">
      <c r="B1859" s="283"/>
    </row>
    <row r="1860" spans="2:2">
      <c r="B1860" s="283"/>
    </row>
    <row r="1861" spans="2:2">
      <c r="B1861" s="283"/>
    </row>
    <row r="1862" spans="2:2">
      <c r="B1862" s="283"/>
    </row>
    <row r="1863" spans="2:2">
      <c r="B1863" s="283"/>
    </row>
    <row r="1864" spans="2:2">
      <c r="B1864" s="283"/>
    </row>
    <row r="1865" spans="2:2">
      <c r="B1865" s="283"/>
    </row>
    <row r="1866" spans="2:2">
      <c r="B1866" s="283"/>
    </row>
    <row r="1867" spans="2:2">
      <c r="B1867" s="283"/>
    </row>
    <row r="1868" spans="2:2">
      <c r="B1868" s="283"/>
    </row>
    <row r="1869" spans="2:2">
      <c r="B1869" s="283"/>
    </row>
    <row r="1870" spans="2:2">
      <c r="B1870" s="283"/>
    </row>
    <row r="1871" spans="2:2">
      <c r="B1871" s="283"/>
    </row>
    <row r="1872" spans="2:2">
      <c r="B1872" s="283"/>
    </row>
    <row r="1873" spans="2:2">
      <c r="B1873" s="283"/>
    </row>
    <row r="1874" spans="2:2">
      <c r="B1874" s="283"/>
    </row>
    <row r="1875" spans="2:2">
      <c r="B1875" s="283"/>
    </row>
    <row r="1876" spans="2:2">
      <c r="B1876" s="283"/>
    </row>
    <row r="1877" spans="2:2">
      <c r="B1877" s="283"/>
    </row>
    <row r="1878" spans="2:2">
      <c r="B1878" s="283"/>
    </row>
    <row r="1879" spans="2:2">
      <c r="B1879" s="283"/>
    </row>
    <row r="1880" spans="2:2">
      <c r="B1880" s="283"/>
    </row>
    <row r="1881" spans="2:2">
      <c r="B1881" s="283"/>
    </row>
    <row r="1882" spans="2:2">
      <c r="B1882" s="283"/>
    </row>
    <row r="1883" spans="2:2">
      <c r="B1883" s="283"/>
    </row>
    <row r="1884" spans="2:2">
      <c r="B1884" s="283"/>
    </row>
    <row r="1885" spans="2:2">
      <c r="B1885" s="283"/>
    </row>
    <row r="1886" spans="2:2">
      <c r="B1886" s="283"/>
    </row>
    <row r="1887" spans="2:2">
      <c r="B1887" s="283"/>
    </row>
    <row r="1888" spans="2:2">
      <c r="B1888" s="283"/>
    </row>
    <row r="1889" spans="2:2">
      <c r="B1889" s="283"/>
    </row>
    <row r="1890" spans="2:2">
      <c r="B1890" s="283"/>
    </row>
    <row r="1891" spans="2:2">
      <c r="B1891" s="283"/>
    </row>
    <row r="1892" spans="2:2">
      <c r="B1892" s="283"/>
    </row>
    <row r="1893" spans="2:2">
      <c r="B1893" s="283"/>
    </row>
    <row r="1894" spans="2:2">
      <c r="B1894" s="283"/>
    </row>
    <row r="1895" spans="2:2">
      <c r="B1895" s="283"/>
    </row>
    <row r="1896" spans="2:2">
      <c r="B1896" s="283"/>
    </row>
    <row r="1897" spans="2:2">
      <c r="B1897" s="283"/>
    </row>
    <row r="1898" spans="2:2">
      <c r="B1898" s="283"/>
    </row>
    <row r="1899" spans="2:2">
      <c r="B1899" s="283"/>
    </row>
    <row r="1900" spans="2:2">
      <c r="B1900" s="283"/>
    </row>
    <row r="1901" spans="2:2">
      <c r="B1901" s="283"/>
    </row>
    <row r="1902" spans="2:2">
      <c r="B1902" s="283"/>
    </row>
    <row r="1903" spans="2:2">
      <c r="B1903" s="283"/>
    </row>
    <row r="1904" spans="2:2">
      <c r="B1904" s="283"/>
    </row>
    <row r="1905" spans="2:2">
      <c r="B1905" s="283"/>
    </row>
    <row r="1906" spans="2:2">
      <c r="B1906" s="283"/>
    </row>
    <row r="1907" spans="2:2">
      <c r="B1907" s="283"/>
    </row>
    <row r="1908" spans="2:2">
      <c r="B1908" s="283"/>
    </row>
    <row r="1909" spans="2:2">
      <c r="B1909" s="283"/>
    </row>
    <row r="1910" spans="2:2">
      <c r="B1910" s="283"/>
    </row>
    <row r="1911" spans="2:2">
      <c r="B1911" s="283"/>
    </row>
    <row r="1912" spans="2:2">
      <c r="B1912" s="283"/>
    </row>
    <row r="1913" spans="2:2">
      <c r="B1913" s="283"/>
    </row>
    <row r="1914" spans="2:2">
      <c r="B1914" s="283"/>
    </row>
    <row r="1915" spans="2:2">
      <c r="B1915" s="283"/>
    </row>
    <row r="1916" spans="2:2">
      <c r="B1916" s="283"/>
    </row>
    <row r="1917" spans="2:2">
      <c r="B1917" s="283"/>
    </row>
    <row r="1918" spans="2:2">
      <c r="B1918" s="283"/>
    </row>
    <row r="1919" spans="2:2">
      <c r="B1919" s="283"/>
    </row>
    <row r="1920" spans="2:2">
      <c r="B1920" s="283"/>
    </row>
    <row r="1921" spans="2:2">
      <c r="B1921" s="283"/>
    </row>
    <row r="1922" spans="2:2">
      <c r="B1922" s="283"/>
    </row>
    <row r="1923" spans="2:2">
      <c r="B1923" s="283"/>
    </row>
    <row r="1924" spans="2:2">
      <c r="B1924" s="283"/>
    </row>
    <row r="1925" spans="2:2">
      <c r="B1925" s="283"/>
    </row>
    <row r="1926" spans="2:2">
      <c r="B1926" s="283"/>
    </row>
    <row r="1927" spans="2:2">
      <c r="B1927" s="283"/>
    </row>
    <row r="1928" spans="2:2">
      <c r="B1928" s="283"/>
    </row>
    <row r="1929" spans="2:2">
      <c r="B1929" s="283"/>
    </row>
    <row r="1930" spans="2:2">
      <c r="B1930" s="283"/>
    </row>
    <row r="1931" spans="2:2">
      <c r="B1931" s="283"/>
    </row>
    <row r="1932" spans="2:2">
      <c r="B1932" s="283"/>
    </row>
    <row r="1933" spans="2:2">
      <c r="B1933" s="283"/>
    </row>
    <row r="1934" spans="2:2">
      <c r="B1934" s="283"/>
    </row>
    <row r="1935" spans="2:2">
      <c r="B1935" s="283"/>
    </row>
    <row r="1936" spans="2:2">
      <c r="B1936" s="283"/>
    </row>
    <row r="1937" spans="2:2">
      <c r="B1937" s="283"/>
    </row>
    <row r="1938" spans="2:2">
      <c r="B1938" s="283"/>
    </row>
    <row r="1939" spans="2:2">
      <c r="B1939" s="283"/>
    </row>
    <row r="1940" spans="2:2">
      <c r="B1940" s="283"/>
    </row>
    <row r="1941" spans="2:2">
      <c r="B1941" s="283"/>
    </row>
    <row r="1942" spans="2:2">
      <c r="B1942" s="283"/>
    </row>
    <row r="1943" spans="2:2">
      <c r="B1943" s="283"/>
    </row>
    <row r="1944" spans="2:2">
      <c r="B1944" s="283"/>
    </row>
    <row r="1945" spans="2:2">
      <c r="B1945" s="283"/>
    </row>
    <row r="1946" spans="2:2">
      <c r="B1946" s="283"/>
    </row>
    <row r="1947" spans="2:2">
      <c r="B1947" s="283"/>
    </row>
    <row r="1948" spans="2:2">
      <c r="B1948" s="283"/>
    </row>
    <row r="1949" spans="2:2">
      <c r="B1949" s="283"/>
    </row>
    <row r="1950" spans="2:2">
      <c r="B1950" s="283"/>
    </row>
    <row r="1951" spans="2:2">
      <c r="B1951" s="283"/>
    </row>
    <row r="1952" spans="2:2">
      <c r="B1952" s="283"/>
    </row>
    <row r="1953" spans="2:2">
      <c r="B1953" s="283"/>
    </row>
    <row r="1954" spans="2:2">
      <c r="B1954" s="283"/>
    </row>
    <row r="1955" spans="2:2">
      <c r="B1955" s="283"/>
    </row>
    <row r="1956" spans="2:2">
      <c r="B1956" s="283"/>
    </row>
    <row r="1957" spans="2:2">
      <c r="B1957" s="283"/>
    </row>
    <row r="1958" spans="2:2">
      <c r="B1958" s="283"/>
    </row>
    <row r="1959" spans="2:2">
      <c r="B1959" s="283"/>
    </row>
    <row r="1960" spans="2:2">
      <c r="B1960" s="283"/>
    </row>
    <row r="1961" spans="2:2">
      <c r="B1961" s="283"/>
    </row>
    <row r="1962" spans="2:2">
      <c r="B1962" s="283"/>
    </row>
    <row r="1963" spans="2:2">
      <c r="B1963" s="283"/>
    </row>
    <row r="1964" spans="2:2">
      <c r="B1964" s="283"/>
    </row>
    <row r="1965" spans="2:2">
      <c r="B1965" s="283"/>
    </row>
    <row r="1966" spans="2:2">
      <c r="B1966" s="283"/>
    </row>
    <row r="1967" spans="2:2">
      <c r="B1967" s="283"/>
    </row>
    <row r="1968" spans="2:2">
      <c r="B1968" s="283"/>
    </row>
    <row r="1969" spans="2:2">
      <c r="B1969" s="283"/>
    </row>
    <row r="1970" spans="2:2">
      <c r="B1970" s="283"/>
    </row>
    <row r="1971" spans="2:2">
      <c r="B1971" s="283"/>
    </row>
    <row r="1972" spans="2:2">
      <c r="B1972" s="283"/>
    </row>
    <row r="1973" spans="2:2">
      <c r="B1973" s="283"/>
    </row>
    <row r="1974" spans="2:2">
      <c r="B1974" s="283"/>
    </row>
    <row r="1975" spans="2:2">
      <c r="B1975" s="283"/>
    </row>
    <row r="1976" spans="2:2">
      <c r="B1976" s="283"/>
    </row>
    <row r="1977" spans="2:2">
      <c r="B1977" s="283"/>
    </row>
    <row r="1978" spans="2:2">
      <c r="B1978" s="283"/>
    </row>
    <row r="1979" spans="2:2">
      <c r="B1979" s="283"/>
    </row>
    <row r="1980" spans="2:2">
      <c r="B1980" s="283"/>
    </row>
    <row r="1981" spans="2:2">
      <c r="B1981" s="283"/>
    </row>
    <row r="1982" spans="2:2">
      <c r="B1982" s="283"/>
    </row>
    <row r="1983" spans="2:2">
      <c r="B1983" s="283"/>
    </row>
    <row r="1984" spans="2:2">
      <c r="B1984" s="283"/>
    </row>
    <row r="1985" spans="2:2">
      <c r="B1985" s="283"/>
    </row>
    <row r="1986" spans="2:2">
      <c r="B1986" s="283"/>
    </row>
    <row r="1987" spans="2:2">
      <c r="B1987" s="283"/>
    </row>
    <row r="1988" spans="2:2">
      <c r="B1988" s="283"/>
    </row>
    <row r="1989" spans="2:2">
      <c r="B1989" s="283"/>
    </row>
    <row r="1990" spans="2:2">
      <c r="B1990" s="283"/>
    </row>
    <row r="1991" spans="2:2">
      <c r="B1991" s="283"/>
    </row>
    <row r="1992" spans="2:2">
      <c r="B1992" s="283"/>
    </row>
    <row r="1993" spans="2:2">
      <c r="B1993" s="283"/>
    </row>
    <row r="1994" spans="2:2">
      <c r="B1994" s="283"/>
    </row>
    <row r="1995" spans="2:2">
      <c r="B1995" s="283"/>
    </row>
    <row r="1996" spans="2:2">
      <c r="B1996" s="283"/>
    </row>
    <row r="1997" spans="2:2">
      <c r="B1997" s="283"/>
    </row>
    <row r="1998" spans="2:2">
      <c r="B1998" s="283"/>
    </row>
    <row r="1999" spans="2:2">
      <c r="B1999" s="283"/>
    </row>
    <row r="2000" spans="2:2">
      <c r="B2000" s="283"/>
    </row>
    <row r="2001" spans="2:2">
      <c r="B2001" s="283"/>
    </row>
    <row r="2002" spans="2:2">
      <c r="B2002" s="283"/>
    </row>
    <row r="2003" spans="2:2">
      <c r="B2003" s="283"/>
    </row>
    <row r="2004" spans="2:2">
      <c r="B2004" s="283"/>
    </row>
    <row r="2005" spans="2:2">
      <c r="B2005" s="283"/>
    </row>
    <row r="2006" spans="2:2">
      <c r="B2006" s="283"/>
    </row>
    <row r="2007" spans="2:2">
      <c r="B2007" s="283"/>
    </row>
    <row r="2008" spans="2:2">
      <c r="B2008" s="283"/>
    </row>
    <row r="2009" spans="2:2">
      <c r="B2009" s="283"/>
    </row>
    <row r="2010" spans="2:2">
      <c r="B2010" s="283"/>
    </row>
    <row r="2011" spans="2:2">
      <c r="B2011" s="283"/>
    </row>
    <row r="2012" spans="2:2">
      <c r="B2012" s="283"/>
    </row>
    <row r="2013" spans="2:2">
      <c r="B2013" s="283"/>
    </row>
    <row r="2014" spans="2:2">
      <c r="B2014" s="283"/>
    </row>
    <row r="2015" spans="2:2">
      <c r="B2015" s="283"/>
    </row>
    <row r="2016" spans="2:2">
      <c r="B2016" s="283"/>
    </row>
    <row r="2017" spans="2:2">
      <c r="B2017" s="283"/>
    </row>
    <row r="2018" spans="2:2">
      <c r="B2018" s="283"/>
    </row>
    <row r="2019" spans="2:2">
      <c r="B2019" s="283"/>
    </row>
    <row r="2020" spans="2:2">
      <c r="B2020" s="283"/>
    </row>
    <row r="2021" spans="2:2">
      <c r="B2021" s="283"/>
    </row>
    <row r="2022" spans="2:2">
      <c r="B2022" s="283"/>
    </row>
    <row r="2023" spans="2:2">
      <c r="B2023" s="283"/>
    </row>
    <row r="2024" spans="2:2">
      <c r="B2024" s="283"/>
    </row>
    <row r="2025" spans="2:2">
      <c r="B2025" s="283"/>
    </row>
    <row r="2026" spans="2:2">
      <c r="B2026" s="283"/>
    </row>
    <row r="2027" spans="2:2">
      <c r="B2027" s="283"/>
    </row>
    <row r="2028" spans="2:2">
      <c r="B2028" s="283"/>
    </row>
    <row r="2029" spans="2:2">
      <c r="B2029" s="283"/>
    </row>
    <row r="2030" spans="2:2">
      <c r="B2030" s="283"/>
    </row>
    <row r="2031" spans="2:2">
      <c r="B2031" s="283"/>
    </row>
    <row r="2032" spans="2:2">
      <c r="B2032" s="283"/>
    </row>
    <row r="2033" spans="2:2">
      <c r="B2033" s="283"/>
    </row>
    <row r="2034" spans="2:2">
      <c r="B2034" s="283"/>
    </row>
    <row r="2035" spans="2:2">
      <c r="B2035" s="283"/>
    </row>
    <row r="2036" spans="2:2">
      <c r="B2036" s="283"/>
    </row>
    <row r="2037" spans="2:2">
      <c r="B2037" s="283"/>
    </row>
    <row r="2038" spans="2:2">
      <c r="B2038" s="283"/>
    </row>
    <row r="2039" spans="2:2">
      <c r="B2039" s="283"/>
    </row>
    <row r="2040" spans="2:2">
      <c r="B2040" s="283"/>
    </row>
    <row r="2041" spans="2:2">
      <c r="B2041" s="283"/>
    </row>
    <row r="2042" spans="2:2">
      <c r="B2042" s="283"/>
    </row>
    <row r="2043" spans="2:2">
      <c r="B2043" s="283"/>
    </row>
    <row r="2044" spans="2:2">
      <c r="B2044" s="283"/>
    </row>
    <row r="2045" spans="2:2">
      <c r="B2045" s="283"/>
    </row>
    <row r="2046" spans="2:2">
      <c r="B2046" s="283"/>
    </row>
    <row r="2047" spans="2:2">
      <c r="B2047" s="283"/>
    </row>
    <row r="2048" spans="2:2">
      <c r="B2048" s="283"/>
    </row>
    <row r="2049" spans="2:2">
      <c r="B2049" s="283"/>
    </row>
    <row r="2050" spans="2:2">
      <c r="B2050" s="283"/>
    </row>
    <row r="2051" spans="2:2">
      <c r="B2051" s="283"/>
    </row>
    <row r="2052" spans="2:2">
      <c r="B2052" s="283"/>
    </row>
    <row r="2053" spans="2:2">
      <c r="B2053" s="283"/>
    </row>
    <row r="2054" spans="2:2">
      <c r="B2054" s="283"/>
    </row>
    <row r="2055" spans="2:2">
      <c r="B2055" s="283"/>
    </row>
    <row r="2056" spans="2:2">
      <c r="B2056" s="283"/>
    </row>
    <row r="2057" spans="2:2">
      <c r="B2057" s="283"/>
    </row>
    <row r="2058" spans="2:2">
      <c r="B2058" s="283"/>
    </row>
    <row r="2059" spans="2:2">
      <c r="B2059" s="283"/>
    </row>
    <row r="2060" spans="2:2">
      <c r="B2060" s="283"/>
    </row>
    <row r="2061" spans="2:2">
      <c r="B2061" s="283"/>
    </row>
    <row r="2062" spans="2:2">
      <c r="B2062" s="283"/>
    </row>
    <row r="2063" spans="2:2">
      <c r="B2063" s="283"/>
    </row>
    <row r="2064" spans="2:2">
      <c r="B2064" s="283"/>
    </row>
    <row r="2065" spans="2:2">
      <c r="B2065" s="283"/>
    </row>
    <row r="2066" spans="2:2">
      <c r="B2066" s="283"/>
    </row>
    <row r="2067" spans="2:2">
      <c r="B2067" s="283"/>
    </row>
    <row r="2068" spans="2:2">
      <c r="B2068" s="283"/>
    </row>
    <row r="2069" spans="2:2">
      <c r="B2069" s="283"/>
    </row>
    <row r="2070" spans="2:2">
      <c r="B2070" s="283"/>
    </row>
    <row r="2071" spans="2:2">
      <c r="B2071" s="283"/>
    </row>
    <row r="2072" spans="2:2">
      <c r="B2072" s="283"/>
    </row>
    <row r="2073" spans="2:2">
      <c r="B2073" s="283"/>
    </row>
    <row r="2074" spans="2:2">
      <c r="B2074" s="283"/>
    </row>
    <row r="2075" spans="2:2">
      <c r="B2075" s="283"/>
    </row>
    <row r="2076" spans="2:2">
      <c r="B2076" s="283"/>
    </row>
    <row r="2077" spans="2:2">
      <c r="B2077" s="283"/>
    </row>
    <row r="2078" spans="2:2">
      <c r="B2078" s="283"/>
    </row>
    <row r="2079" spans="2:2">
      <c r="B2079" s="283"/>
    </row>
    <row r="2080" spans="2:2">
      <c r="B2080" s="283"/>
    </row>
    <row r="2081" spans="2:2">
      <c r="B2081" s="283"/>
    </row>
    <row r="2082" spans="2:2">
      <c r="B2082" s="283"/>
    </row>
    <row r="2083" spans="2:2">
      <c r="B2083" s="283"/>
    </row>
    <row r="2084" spans="2:2">
      <c r="B2084" s="283"/>
    </row>
    <row r="2085" spans="2:2">
      <c r="B2085" s="283"/>
    </row>
    <row r="2086" spans="2:2">
      <c r="B2086" s="283"/>
    </row>
    <row r="2087" spans="2:2">
      <c r="B2087" s="283"/>
    </row>
    <row r="2088" spans="2:2">
      <c r="B2088" s="283"/>
    </row>
    <row r="2089" spans="2:2">
      <c r="B2089" s="283"/>
    </row>
    <row r="2090" spans="2:2">
      <c r="B2090" s="283"/>
    </row>
    <row r="2091" spans="2:2">
      <c r="B2091" s="283"/>
    </row>
    <row r="2092" spans="2:2">
      <c r="B2092" s="283"/>
    </row>
    <row r="2093" spans="2:2">
      <c r="B2093" s="283"/>
    </row>
    <row r="2094" spans="2:2">
      <c r="B2094" s="283"/>
    </row>
    <row r="2095" spans="2:2">
      <c r="B2095" s="283"/>
    </row>
    <row r="2096" spans="2:2">
      <c r="B2096" s="283"/>
    </row>
    <row r="2097" spans="2:2">
      <c r="B2097" s="283"/>
    </row>
    <row r="2098" spans="2:2">
      <c r="B2098" s="283"/>
    </row>
    <row r="2099" spans="2:2">
      <c r="B2099" s="283"/>
    </row>
    <row r="2100" spans="2:2">
      <c r="B2100" s="283"/>
    </row>
    <row r="2101" spans="2:2">
      <c r="B2101" s="283"/>
    </row>
    <row r="2102" spans="2:2">
      <c r="B2102" s="283"/>
    </row>
    <row r="2103" spans="2:2">
      <c r="B2103" s="283"/>
    </row>
    <row r="2104" spans="2:2">
      <c r="B2104" s="283"/>
    </row>
    <row r="2105" spans="2:2">
      <c r="B2105" s="283"/>
    </row>
    <row r="2106" spans="2:2">
      <c r="B2106" s="283"/>
    </row>
    <row r="2107" spans="2:2">
      <c r="B2107" s="283"/>
    </row>
    <row r="2108" spans="2:2">
      <c r="B2108" s="283"/>
    </row>
    <row r="2109" spans="2:2">
      <c r="B2109" s="283"/>
    </row>
    <row r="2110" spans="2:2">
      <c r="B2110" s="283"/>
    </row>
    <row r="2111" spans="2:2">
      <c r="B2111" s="283"/>
    </row>
    <row r="2112" spans="2:2">
      <c r="B2112" s="283"/>
    </row>
    <row r="2113" spans="2:2">
      <c r="B2113" s="283"/>
    </row>
    <row r="2114" spans="2:2">
      <c r="B2114" s="283"/>
    </row>
    <row r="2115" spans="2:2">
      <c r="B2115" s="283"/>
    </row>
    <row r="2116" spans="2:2">
      <c r="B2116" s="283"/>
    </row>
    <row r="2117" spans="2:2">
      <c r="B2117" s="283"/>
    </row>
    <row r="2118" spans="2:2">
      <c r="B2118" s="283"/>
    </row>
    <row r="2119" spans="2:2">
      <c r="B2119" s="283"/>
    </row>
    <row r="2120" spans="2:2">
      <c r="B2120" s="283"/>
    </row>
    <row r="2121" spans="2:2">
      <c r="B2121" s="283"/>
    </row>
    <row r="2122" spans="2:2">
      <c r="B2122" s="283"/>
    </row>
    <row r="2123" spans="2:2">
      <c r="B2123" s="283"/>
    </row>
    <row r="2124" spans="2:2">
      <c r="B2124" s="283"/>
    </row>
    <row r="2125" spans="2:2">
      <c r="B2125" s="283"/>
    </row>
    <row r="2126" spans="2:2">
      <c r="B2126" s="283"/>
    </row>
    <row r="2127" spans="2:2">
      <c r="B2127" s="283"/>
    </row>
    <row r="2128" spans="2:2">
      <c r="B2128" s="283"/>
    </row>
    <row r="2129" spans="2:2">
      <c r="B2129" s="283"/>
    </row>
    <row r="2130" spans="2:2">
      <c r="B2130" s="283"/>
    </row>
    <row r="2131" spans="2:2">
      <c r="B2131" s="283"/>
    </row>
    <row r="2132" spans="2:2">
      <c r="B2132" s="283"/>
    </row>
    <row r="2133" spans="2:2">
      <c r="B2133" s="283"/>
    </row>
    <row r="2134" spans="2:2">
      <c r="B2134" s="283"/>
    </row>
    <row r="2135" spans="2:2">
      <c r="B2135" s="283"/>
    </row>
    <row r="2136" spans="2:2">
      <c r="B2136" s="283"/>
    </row>
    <row r="2137" spans="2:2">
      <c r="B2137" s="283"/>
    </row>
    <row r="2138" spans="2:2">
      <c r="B2138" s="283"/>
    </row>
    <row r="2139" spans="2:2">
      <c r="B2139" s="283"/>
    </row>
    <row r="2140" spans="2:2">
      <c r="B2140" s="283"/>
    </row>
    <row r="2141" spans="2:2">
      <c r="B2141" s="283"/>
    </row>
    <row r="2142" spans="2:2">
      <c r="B2142" s="283"/>
    </row>
    <row r="2143" spans="2:2">
      <c r="B2143" s="283"/>
    </row>
    <row r="2144" spans="2:2">
      <c r="B2144" s="283"/>
    </row>
    <row r="2145" spans="2:2">
      <c r="B2145" s="283"/>
    </row>
    <row r="2146" spans="2:2">
      <c r="B2146" s="283"/>
    </row>
    <row r="2147" spans="2:2">
      <c r="B2147" s="283"/>
    </row>
    <row r="2148" spans="2:2">
      <c r="B2148" s="283"/>
    </row>
    <row r="2149" spans="2:2">
      <c r="B2149" s="283"/>
    </row>
    <row r="2150" spans="2:2">
      <c r="B2150" s="283"/>
    </row>
    <row r="2151" spans="2:2">
      <c r="B2151" s="283"/>
    </row>
    <row r="2152" spans="2:2">
      <c r="B2152" s="283"/>
    </row>
    <row r="2153" spans="2:2">
      <c r="B2153" s="283"/>
    </row>
    <row r="2154" spans="2:2">
      <c r="B2154" s="283"/>
    </row>
    <row r="2155" spans="2:2">
      <c r="B2155" s="283"/>
    </row>
    <row r="2156" spans="2:2">
      <c r="B2156" s="283"/>
    </row>
    <row r="2157" spans="2:2">
      <c r="B2157" s="283"/>
    </row>
    <row r="2158" spans="2:2">
      <c r="B2158" s="283"/>
    </row>
    <row r="2159" spans="2:2">
      <c r="B2159" s="283"/>
    </row>
    <row r="2160" spans="2:2">
      <c r="B2160" s="283"/>
    </row>
    <row r="2161" spans="2:2">
      <c r="B2161" s="283"/>
    </row>
    <row r="2162" spans="2:2">
      <c r="B2162" s="283"/>
    </row>
    <row r="2163" spans="2:2">
      <c r="B2163" s="283"/>
    </row>
    <row r="2164" spans="2:2">
      <c r="B2164" s="283"/>
    </row>
    <row r="2165" spans="2:2">
      <c r="B2165" s="283"/>
    </row>
    <row r="2166" spans="2:2">
      <c r="B2166" s="283"/>
    </row>
    <row r="2167" spans="2:2">
      <c r="B2167" s="283"/>
    </row>
    <row r="2168" spans="2:2">
      <c r="B2168" s="283"/>
    </row>
    <row r="2169" spans="2:2">
      <c r="B2169" s="283"/>
    </row>
    <row r="2170" spans="2:2">
      <c r="B2170" s="283"/>
    </row>
    <row r="2171" spans="2:2">
      <c r="B2171" s="283"/>
    </row>
    <row r="2172" spans="2:2">
      <c r="B2172" s="283"/>
    </row>
    <row r="2173" spans="2:2">
      <c r="B2173" s="283"/>
    </row>
    <row r="2174" spans="2:2">
      <c r="B2174" s="283"/>
    </row>
    <row r="2175" spans="2:2">
      <c r="B2175" s="283"/>
    </row>
    <row r="2176" spans="2:2">
      <c r="B2176" s="283"/>
    </row>
    <row r="2177" spans="2:2">
      <c r="B2177" s="283"/>
    </row>
    <row r="2178" spans="2:2">
      <c r="B2178" s="283"/>
    </row>
    <row r="2179" spans="2:2">
      <c r="B2179" s="283"/>
    </row>
    <row r="2180" spans="2:2">
      <c r="B2180" s="283"/>
    </row>
    <row r="2181" spans="2:2">
      <c r="B2181" s="283"/>
    </row>
    <row r="2182" spans="2:2">
      <c r="B2182" s="283"/>
    </row>
    <row r="2183" spans="2:2">
      <c r="B2183" s="283"/>
    </row>
    <row r="2184" spans="2:2">
      <c r="B2184" s="283"/>
    </row>
    <row r="2185" spans="2:2">
      <c r="B2185" s="283"/>
    </row>
    <row r="2186" spans="2:2">
      <c r="B2186" s="283"/>
    </row>
    <row r="2187" spans="2:2">
      <c r="B2187" s="283"/>
    </row>
    <row r="2188" spans="2:2">
      <c r="B2188" s="283"/>
    </row>
    <row r="2189" spans="2:2">
      <c r="B2189" s="283"/>
    </row>
    <row r="2190" spans="2:2">
      <c r="B2190" s="283"/>
    </row>
    <row r="2191" spans="2:2">
      <c r="B2191" s="283"/>
    </row>
    <row r="2192" spans="2:2">
      <c r="B2192" s="283"/>
    </row>
    <row r="2193" spans="2:2">
      <c r="B2193" s="283"/>
    </row>
    <row r="2194" spans="2:2">
      <c r="B2194" s="283"/>
    </row>
    <row r="2195" spans="2:2">
      <c r="B2195" s="283"/>
    </row>
    <row r="2196" spans="2:2">
      <c r="B2196" s="283"/>
    </row>
    <row r="2197" spans="2:2">
      <c r="B2197" s="283"/>
    </row>
    <row r="2198" spans="2:2">
      <c r="B2198" s="283"/>
    </row>
    <row r="2199" spans="2:2">
      <c r="B2199" s="283"/>
    </row>
    <row r="2200" spans="2:2">
      <c r="B2200" s="283"/>
    </row>
    <row r="2201" spans="2:2">
      <c r="B2201" s="283"/>
    </row>
    <row r="2202" spans="2:2">
      <c r="B2202" s="283"/>
    </row>
    <row r="2203" spans="2:2">
      <c r="B2203" s="283"/>
    </row>
    <row r="2204" spans="2:2">
      <c r="B2204" s="283"/>
    </row>
    <row r="2205" spans="2:2">
      <c r="B2205" s="283"/>
    </row>
    <row r="2206" spans="2:2">
      <c r="B2206" s="283"/>
    </row>
    <row r="2207" spans="2:2">
      <c r="B2207" s="283"/>
    </row>
    <row r="2208" spans="2:2">
      <c r="B2208" s="283"/>
    </row>
    <row r="2209" spans="2:2">
      <c r="B2209" s="283"/>
    </row>
    <row r="2210" spans="2:2">
      <c r="B2210" s="283"/>
    </row>
    <row r="2211" spans="2:2">
      <c r="B2211" s="283"/>
    </row>
    <row r="2212" spans="2:2">
      <c r="B2212" s="283"/>
    </row>
    <row r="2213" spans="2:2">
      <c r="B2213" s="283"/>
    </row>
    <row r="2214" spans="2:2">
      <c r="B2214" s="283"/>
    </row>
    <row r="2215" spans="2:2">
      <c r="B2215" s="283"/>
    </row>
    <row r="2216" spans="2:2">
      <c r="B2216" s="283"/>
    </row>
    <row r="2217" spans="2:2">
      <c r="B2217" s="283"/>
    </row>
    <row r="2218" spans="2:2">
      <c r="B2218" s="283"/>
    </row>
    <row r="2219" spans="2:2">
      <c r="B2219" s="283"/>
    </row>
    <row r="2220" spans="2:2">
      <c r="B2220" s="283"/>
    </row>
    <row r="2221" spans="2:2">
      <c r="B2221" s="283"/>
    </row>
    <row r="2222" spans="2:2">
      <c r="B2222" s="283"/>
    </row>
    <row r="2223" spans="2:2">
      <c r="B2223" s="283"/>
    </row>
    <row r="2224" spans="2:2">
      <c r="B2224" s="283"/>
    </row>
    <row r="2225" spans="2:2">
      <c r="B2225" s="283"/>
    </row>
    <row r="2226" spans="2:2">
      <c r="B2226" s="283"/>
    </row>
    <row r="2227" spans="2:2">
      <c r="B2227" s="283"/>
    </row>
    <row r="2228" spans="2:2">
      <c r="B2228" s="283"/>
    </row>
    <row r="2229" spans="2:2">
      <c r="B2229" s="283"/>
    </row>
    <row r="2230" spans="2:2">
      <c r="B2230" s="283"/>
    </row>
    <row r="2231" spans="2:2">
      <c r="B2231" s="283"/>
    </row>
    <row r="2232" spans="2:2">
      <c r="B2232" s="283"/>
    </row>
    <row r="2233" spans="2:2">
      <c r="B2233" s="283"/>
    </row>
    <row r="2234" spans="2:2">
      <c r="B2234" s="283"/>
    </row>
    <row r="2235" spans="2:2">
      <c r="B2235" s="283"/>
    </row>
    <row r="2236" spans="2:2">
      <c r="B2236" s="283"/>
    </row>
    <row r="2237" spans="2:2">
      <c r="B2237" s="283"/>
    </row>
    <row r="2238" spans="2:2">
      <c r="B2238" s="283"/>
    </row>
    <row r="2239" spans="2:2">
      <c r="B2239" s="283"/>
    </row>
    <row r="2240" spans="2:2">
      <c r="B2240" s="283"/>
    </row>
    <row r="2241" spans="2:2">
      <c r="B2241" s="283"/>
    </row>
    <row r="2242" spans="2:2">
      <c r="B2242" s="283"/>
    </row>
    <row r="2243" spans="2:2">
      <c r="B2243" s="283"/>
    </row>
    <row r="2244" spans="2:2">
      <c r="B2244" s="283"/>
    </row>
    <row r="2245" spans="2:2">
      <c r="B2245" s="283"/>
    </row>
    <row r="2246" spans="2:2">
      <c r="B2246" s="283"/>
    </row>
    <row r="2247" spans="2:2">
      <c r="B2247" s="283"/>
    </row>
    <row r="2248" spans="2:2">
      <c r="B2248" s="283"/>
    </row>
    <row r="2249" spans="2:2">
      <c r="B2249" s="283"/>
    </row>
    <row r="2250" spans="2:2">
      <c r="B2250" s="283"/>
    </row>
    <row r="2251" spans="2:2">
      <c r="B2251" s="283"/>
    </row>
    <row r="2252" spans="2:2">
      <c r="B2252" s="283"/>
    </row>
    <row r="2253" spans="2:2">
      <c r="B2253" s="283"/>
    </row>
    <row r="2254" spans="2:2">
      <c r="B2254" s="283"/>
    </row>
    <row r="2255" spans="2:2">
      <c r="B2255" s="283"/>
    </row>
    <row r="2256" spans="2:2">
      <c r="B2256" s="283"/>
    </row>
    <row r="2257" spans="2:2">
      <c r="B2257" s="283"/>
    </row>
    <row r="2258" spans="2:2">
      <c r="B2258" s="283"/>
    </row>
    <row r="2259" spans="2:2">
      <c r="B2259" s="283"/>
    </row>
    <row r="2260" spans="2:2">
      <c r="B2260" s="283"/>
    </row>
    <row r="2261" spans="2:2">
      <c r="B2261" s="283"/>
    </row>
    <row r="2262" spans="2:2">
      <c r="B2262" s="283"/>
    </row>
    <row r="2263" spans="2:2">
      <c r="B2263" s="283"/>
    </row>
    <row r="2264" spans="2:2">
      <c r="B2264" s="283"/>
    </row>
    <row r="2265" spans="2:2">
      <c r="B2265" s="283"/>
    </row>
    <row r="2266" spans="2:2">
      <c r="B2266" s="283"/>
    </row>
    <row r="2267" spans="2:2">
      <c r="B2267" s="283"/>
    </row>
    <row r="2268" spans="2:2">
      <c r="B2268" s="283"/>
    </row>
    <row r="2269" spans="2:2">
      <c r="B2269" s="283"/>
    </row>
    <row r="2270" spans="2:2">
      <c r="B2270" s="283"/>
    </row>
    <row r="2271" spans="2:2">
      <c r="B2271" s="283"/>
    </row>
    <row r="2272" spans="2:2">
      <c r="B2272" s="283"/>
    </row>
    <row r="2273" spans="2:2">
      <c r="B2273" s="283"/>
    </row>
    <row r="2274" spans="2:2">
      <c r="B2274" s="283"/>
    </row>
    <row r="2275" spans="2:2">
      <c r="B2275" s="283"/>
    </row>
    <row r="2276" spans="2:2">
      <c r="B2276" s="283"/>
    </row>
    <row r="2277" spans="2:2">
      <c r="B2277" s="283"/>
    </row>
    <row r="2278" spans="2:2">
      <c r="B2278" s="283"/>
    </row>
    <row r="2279" spans="2:2">
      <c r="B2279" s="283"/>
    </row>
    <row r="2280" spans="2:2">
      <c r="B2280" s="283"/>
    </row>
    <row r="2281" spans="2:2">
      <c r="B2281" s="283"/>
    </row>
    <row r="2282" spans="2:2">
      <c r="B2282" s="283"/>
    </row>
    <row r="2283" spans="2:2">
      <c r="B2283" s="283"/>
    </row>
    <row r="2284" spans="2:2">
      <c r="B2284" s="283"/>
    </row>
    <row r="2285" spans="2:2">
      <c r="B2285" s="283"/>
    </row>
    <row r="2286" spans="2:2">
      <c r="B2286" s="283"/>
    </row>
    <row r="2287" spans="2:2">
      <c r="B2287" s="283"/>
    </row>
    <row r="2288" spans="2:2">
      <c r="B2288" s="283"/>
    </row>
    <row r="2289" spans="2:2">
      <c r="B2289" s="283"/>
    </row>
    <row r="2290" spans="2:2">
      <c r="B2290" s="283"/>
    </row>
    <row r="2291" spans="2:2">
      <c r="B2291" s="283"/>
    </row>
    <row r="2292" spans="2:2">
      <c r="B2292" s="283"/>
    </row>
    <row r="2293" spans="2:2">
      <c r="B2293" s="283"/>
    </row>
    <row r="2294" spans="2:2">
      <c r="B2294" s="283"/>
    </row>
    <row r="2295" spans="2:2">
      <c r="B2295" s="283"/>
    </row>
    <row r="2296" spans="2:2">
      <c r="B2296" s="283"/>
    </row>
    <row r="2297" spans="2:2">
      <c r="B2297" s="283"/>
    </row>
    <row r="2298" spans="2:2">
      <c r="B2298" s="283"/>
    </row>
    <row r="2299" spans="2:2">
      <c r="B2299" s="283"/>
    </row>
    <row r="2300" spans="2:2">
      <c r="B2300" s="283"/>
    </row>
    <row r="2301" spans="2:2">
      <c r="B2301" s="283"/>
    </row>
    <row r="2302" spans="2:2">
      <c r="B2302" s="283"/>
    </row>
    <row r="2303" spans="2:2">
      <c r="B2303" s="283"/>
    </row>
    <row r="2304" spans="2:2">
      <c r="B2304" s="283"/>
    </row>
    <row r="2305" spans="2:2">
      <c r="B2305" s="283"/>
    </row>
    <row r="2306" spans="2:2">
      <c r="B2306" s="283"/>
    </row>
    <row r="2307" spans="2:2">
      <c r="B2307" s="283"/>
    </row>
    <row r="2308" spans="2:2">
      <c r="B2308" s="283"/>
    </row>
    <row r="2309" spans="2:2">
      <c r="B2309" s="283"/>
    </row>
    <row r="2310" spans="2:2">
      <c r="B2310" s="283"/>
    </row>
    <row r="2311" spans="2:2">
      <c r="B2311" s="283"/>
    </row>
    <row r="2312" spans="2:2">
      <c r="B2312" s="283"/>
    </row>
    <row r="2313" spans="2:2">
      <c r="B2313" s="283"/>
    </row>
    <row r="2314" spans="2:2">
      <c r="B2314" s="283"/>
    </row>
    <row r="2315" spans="2:2">
      <c r="B2315" s="283"/>
    </row>
    <row r="2316" spans="2:2">
      <c r="B2316" s="283"/>
    </row>
    <row r="2317" spans="2:2">
      <c r="B2317" s="283"/>
    </row>
    <row r="2318" spans="2:2">
      <c r="B2318" s="283"/>
    </row>
    <row r="2319" spans="2:2">
      <c r="B2319" s="283"/>
    </row>
    <row r="2320" spans="2:2">
      <c r="B2320" s="283"/>
    </row>
    <row r="2321" spans="2:2">
      <c r="B2321" s="283"/>
    </row>
    <row r="2322" spans="2:2">
      <c r="B2322" s="283"/>
    </row>
    <row r="2323" spans="2:2">
      <c r="B2323" s="283"/>
    </row>
    <row r="2324" spans="2:2">
      <c r="B2324" s="283"/>
    </row>
    <row r="2325" spans="2:2">
      <c r="B2325" s="283"/>
    </row>
    <row r="2326" spans="2:2">
      <c r="B2326" s="283"/>
    </row>
    <row r="2327" spans="2:2">
      <c r="B2327" s="283"/>
    </row>
    <row r="2328" spans="2:2">
      <c r="B2328" s="283"/>
    </row>
    <row r="2329" spans="2:2">
      <c r="B2329" s="283"/>
    </row>
    <row r="2330" spans="2:2">
      <c r="B2330" s="283"/>
    </row>
    <row r="2331" spans="2:2">
      <c r="B2331" s="283"/>
    </row>
    <row r="2332" spans="2:2">
      <c r="B2332" s="283"/>
    </row>
    <row r="2333" spans="2:2">
      <c r="B2333" s="283"/>
    </row>
    <row r="2334" spans="2:2">
      <c r="B2334" s="283"/>
    </row>
    <row r="2335" spans="2:2">
      <c r="B2335" s="283"/>
    </row>
    <row r="2336" spans="2:2">
      <c r="B2336" s="283"/>
    </row>
    <row r="2337" spans="2:2">
      <c r="B2337" s="283"/>
    </row>
    <row r="2338" spans="2:2">
      <c r="B2338" s="283"/>
    </row>
    <row r="2339" spans="2:2">
      <c r="B2339" s="283"/>
    </row>
    <row r="2340" spans="2:2">
      <c r="B2340" s="283"/>
    </row>
    <row r="2341" spans="2:2">
      <c r="B2341" s="283"/>
    </row>
    <row r="2342" spans="2:2">
      <c r="B2342" s="283"/>
    </row>
    <row r="2343" spans="2:2">
      <c r="B2343" s="283"/>
    </row>
    <row r="2344" spans="2:2">
      <c r="B2344" s="283"/>
    </row>
    <row r="2345" spans="2:2">
      <c r="B2345" s="283"/>
    </row>
    <row r="2346" spans="2:2">
      <c r="B2346" s="283"/>
    </row>
    <row r="2347" spans="2:2">
      <c r="B2347" s="283"/>
    </row>
    <row r="2348" spans="2:2">
      <c r="B2348" s="283"/>
    </row>
    <row r="2349" spans="2:2">
      <c r="B2349" s="283"/>
    </row>
    <row r="2350" spans="2:2">
      <c r="B2350" s="283"/>
    </row>
    <row r="2351" spans="2:2">
      <c r="B2351" s="283"/>
    </row>
    <row r="2352" spans="2:2">
      <c r="B2352" s="283"/>
    </row>
    <row r="2353" spans="2:2">
      <c r="B2353" s="283"/>
    </row>
    <row r="2354" spans="2:2">
      <c r="B2354" s="283"/>
    </row>
    <row r="2355" spans="2:2">
      <c r="B2355" s="283"/>
    </row>
    <row r="2356" spans="2:2">
      <c r="B2356" s="283"/>
    </row>
    <row r="2357" spans="2:2">
      <c r="B2357" s="283"/>
    </row>
    <row r="2358" spans="2:2">
      <c r="B2358" s="283"/>
    </row>
    <row r="2359" spans="2:2">
      <c r="B2359" s="283"/>
    </row>
    <row r="2360" spans="2:2">
      <c r="B2360" s="283"/>
    </row>
    <row r="2361" spans="2:2">
      <c r="B2361" s="283"/>
    </row>
    <row r="2362" spans="2:2">
      <c r="B2362" s="283"/>
    </row>
    <row r="2363" spans="2:2">
      <c r="B2363" s="283"/>
    </row>
    <row r="2364" spans="2:2">
      <c r="B2364" s="283"/>
    </row>
    <row r="2365" spans="2:2">
      <c r="B2365" s="283"/>
    </row>
    <row r="2366" spans="2:2">
      <c r="B2366" s="283"/>
    </row>
    <row r="2367" spans="2:2">
      <c r="B2367" s="283"/>
    </row>
    <row r="2368" spans="2:2">
      <c r="B2368" s="283"/>
    </row>
    <row r="2369" spans="2:2">
      <c r="B2369" s="283"/>
    </row>
    <row r="2370" spans="2:2">
      <c r="B2370" s="283"/>
    </row>
    <row r="2371" spans="2:2">
      <c r="B2371" s="283"/>
    </row>
    <row r="2372" spans="2:2">
      <c r="B2372" s="283"/>
    </row>
    <row r="2373" spans="2:2">
      <c r="B2373" s="283"/>
    </row>
    <row r="2374" spans="2:2">
      <c r="B2374" s="283"/>
    </row>
    <row r="2375" spans="2:2">
      <c r="B2375" s="283"/>
    </row>
    <row r="2376" spans="2:2">
      <c r="B2376" s="283"/>
    </row>
    <row r="2377" spans="2:2">
      <c r="B2377" s="283"/>
    </row>
    <row r="2378" spans="2:2">
      <c r="B2378" s="283"/>
    </row>
    <row r="2379" spans="2:2">
      <c r="B2379" s="283"/>
    </row>
    <row r="2380" spans="2:2">
      <c r="B2380" s="283"/>
    </row>
    <row r="2381" spans="2:2">
      <c r="B2381" s="283"/>
    </row>
    <row r="2382" spans="2:2">
      <c r="B2382" s="283"/>
    </row>
    <row r="2383" spans="2:2">
      <c r="B2383" s="283"/>
    </row>
    <row r="2384" spans="2:2">
      <c r="B2384" s="283"/>
    </row>
    <row r="2385" spans="2:2">
      <c r="B2385" s="283"/>
    </row>
    <row r="2386" spans="2:2">
      <c r="B2386" s="283"/>
    </row>
    <row r="2387" spans="2:2">
      <c r="B2387" s="283"/>
    </row>
    <row r="2388" spans="2:2">
      <c r="B2388" s="283"/>
    </row>
    <row r="2389" spans="2:2">
      <c r="B2389" s="283"/>
    </row>
    <row r="2390" spans="2:2">
      <c r="B2390" s="283"/>
    </row>
    <row r="2391" spans="2:2">
      <c r="B2391" s="283"/>
    </row>
    <row r="2392" spans="2:2">
      <c r="B2392" s="283"/>
    </row>
    <row r="2393" spans="2:2">
      <c r="B2393" s="283"/>
    </row>
    <row r="2394" spans="2:2">
      <c r="B2394" s="283"/>
    </row>
    <row r="2395" spans="2:2">
      <c r="B2395" s="283"/>
    </row>
    <row r="2396" spans="2:2">
      <c r="B2396" s="283"/>
    </row>
    <row r="2397" spans="2:2">
      <c r="B2397" s="283"/>
    </row>
    <row r="2398" spans="2:2">
      <c r="B2398" s="283"/>
    </row>
    <row r="2399" spans="2:2">
      <c r="B2399" s="283"/>
    </row>
    <row r="2400" spans="2:2">
      <c r="B2400" s="283"/>
    </row>
    <row r="2401" spans="2:2">
      <c r="B2401" s="283"/>
    </row>
    <row r="2402" spans="2:2">
      <c r="B2402" s="283"/>
    </row>
    <row r="2403" spans="2:2">
      <c r="B2403" s="283"/>
    </row>
    <row r="2404" spans="2:2">
      <c r="B2404" s="283"/>
    </row>
    <row r="2405" spans="2:2">
      <c r="B2405" s="283"/>
    </row>
    <row r="2406" spans="2:2">
      <c r="B2406" s="283"/>
    </row>
    <row r="2407" spans="2:2">
      <c r="B2407" s="283"/>
    </row>
    <row r="2408" spans="2:2">
      <c r="B2408" s="283"/>
    </row>
    <row r="2409" spans="2:2">
      <c r="B2409" s="283"/>
    </row>
    <row r="2410" spans="2:2">
      <c r="B2410" s="283"/>
    </row>
    <row r="2411" spans="2:2">
      <c r="B2411" s="283"/>
    </row>
    <row r="2412" spans="2:2">
      <c r="B2412" s="283"/>
    </row>
    <row r="2413" spans="2:2">
      <c r="B2413" s="283"/>
    </row>
    <row r="2414" spans="2:2">
      <c r="B2414" s="283"/>
    </row>
    <row r="2415" spans="2:2">
      <c r="B2415" s="283"/>
    </row>
    <row r="2416" spans="2:2">
      <c r="B2416" s="283"/>
    </row>
    <row r="2417" spans="2:2">
      <c r="B2417" s="283"/>
    </row>
    <row r="2418" spans="2:2">
      <c r="B2418" s="283"/>
    </row>
    <row r="2419" spans="2:2">
      <c r="B2419" s="283"/>
    </row>
    <row r="2420" spans="2:2">
      <c r="B2420" s="283"/>
    </row>
    <row r="2421" spans="2:2">
      <c r="B2421" s="283"/>
    </row>
    <row r="2422" spans="2:2">
      <c r="B2422" s="283"/>
    </row>
    <row r="2423" spans="2:2">
      <c r="B2423" s="283"/>
    </row>
    <row r="2424" spans="2:2">
      <c r="B2424" s="283"/>
    </row>
    <row r="2425" spans="2:2">
      <c r="B2425" s="283"/>
    </row>
    <row r="2426" spans="2:2">
      <c r="B2426" s="283"/>
    </row>
    <row r="2427" spans="2:2">
      <c r="B2427" s="283"/>
    </row>
    <row r="2428" spans="2:2">
      <c r="B2428" s="283"/>
    </row>
    <row r="2429" spans="2:2">
      <c r="B2429" s="283"/>
    </row>
    <row r="2430" spans="2:2">
      <c r="B2430" s="283"/>
    </row>
    <row r="2431" spans="2:2">
      <c r="B2431" s="283"/>
    </row>
    <row r="2432" spans="2:2">
      <c r="B2432" s="283"/>
    </row>
    <row r="2433" spans="2:2">
      <c r="B2433" s="283"/>
    </row>
    <row r="2434" spans="2:2">
      <c r="B2434" s="283"/>
    </row>
    <row r="2435" spans="2:2">
      <c r="B2435" s="283"/>
    </row>
    <row r="2436" spans="2:2">
      <c r="B2436" s="283"/>
    </row>
    <row r="2437" spans="2:2">
      <c r="B2437" s="283"/>
    </row>
    <row r="2438" spans="2:2">
      <c r="B2438" s="283"/>
    </row>
    <row r="2439" spans="2:2">
      <c r="B2439" s="283"/>
    </row>
    <row r="2440" spans="2:2">
      <c r="B2440" s="283"/>
    </row>
    <row r="2441" spans="2:2">
      <c r="B2441" s="283"/>
    </row>
    <row r="2442" spans="2:2">
      <c r="B2442" s="283"/>
    </row>
    <row r="2443" spans="2:2">
      <c r="B2443" s="283"/>
    </row>
    <row r="2444" spans="2:2">
      <c r="B2444" s="283"/>
    </row>
    <row r="2445" spans="2:2">
      <c r="B2445" s="283"/>
    </row>
    <row r="2446" spans="2:2">
      <c r="B2446" s="283"/>
    </row>
    <row r="2447" spans="2:2">
      <c r="B2447" s="283"/>
    </row>
    <row r="2448" spans="2:2">
      <c r="B2448" s="283"/>
    </row>
    <row r="2449" spans="2:2">
      <c r="B2449" s="283"/>
    </row>
    <row r="2450" spans="2:2">
      <c r="B2450" s="283"/>
    </row>
    <row r="2451" spans="2:2">
      <c r="B2451" s="283"/>
    </row>
    <row r="2452" spans="2:2">
      <c r="B2452" s="283"/>
    </row>
    <row r="2453" spans="2:2">
      <c r="B2453" s="283"/>
    </row>
    <row r="2454" spans="2:2">
      <c r="B2454" s="283"/>
    </row>
    <row r="2455" spans="2:2">
      <c r="B2455" s="283"/>
    </row>
    <row r="2456" spans="2:2">
      <c r="B2456" s="283"/>
    </row>
    <row r="2457" spans="2:2">
      <c r="B2457" s="283"/>
    </row>
    <row r="2458" spans="2:2">
      <c r="B2458" s="283"/>
    </row>
    <row r="2459" spans="2:2">
      <c r="B2459" s="283"/>
    </row>
    <row r="2460" spans="2:2">
      <c r="B2460" s="283"/>
    </row>
    <row r="2461" spans="2:2">
      <c r="B2461" s="283"/>
    </row>
    <row r="2462" spans="2:2">
      <c r="B2462" s="283"/>
    </row>
    <row r="2463" spans="2:2">
      <c r="B2463" s="283"/>
    </row>
    <row r="2464" spans="2:2">
      <c r="B2464" s="283"/>
    </row>
    <row r="2465" spans="2:2">
      <c r="B2465" s="283"/>
    </row>
    <row r="2466" spans="2:2">
      <c r="B2466" s="283"/>
    </row>
    <row r="2467" spans="2:2">
      <c r="B2467" s="283"/>
    </row>
    <row r="2468" spans="2:2">
      <c r="B2468" s="283"/>
    </row>
    <row r="2469" spans="2:2">
      <c r="B2469" s="283"/>
    </row>
    <row r="2470" spans="2:2">
      <c r="B2470" s="283"/>
    </row>
    <row r="2471" spans="2:2">
      <c r="B2471" s="283"/>
    </row>
    <row r="2472" spans="2:2">
      <c r="B2472" s="283"/>
    </row>
    <row r="2473" spans="2:2">
      <c r="B2473" s="283"/>
    </row>
    <row r="2474" spans="2:2">
      <c r="B2474" s="283"/>
    </row>
    <row r="2475" spans="2:2">
      <c r="B2475" s="283"/>
    </row>
    <row r="2476" spans="2:2">
      <c r="B2476" s="283"/>
    </row>
    <row r="2477" spans="2:2">
      <c r="B2477" s="283"/>
    </row>
    <row r="2478" spans="2:2">
      <c r="B2478" s="283"/>
    </row>
    <row r="2479" spans="2:2">
      <c r="B2479" s="283"/>
    </row>
    <row r="2480" spans="2:2">
      <c r="B2480" s="283"/>
    </row>
    <row r="2481" spans="2:2">
      <c r="B2481" s="283"/>
    </row>
    <row r="2482" spans="2:2">
      <c r="B2482" s="283"/>
    </row>
    <row r="2483" spans="2:2">
      <c r="B2483" s="283"/>
    </row>
    <row r="2484" spans="2:2">
      <c r="B2484" s="283"/>
    </row>
    <row r="2485" spans="2:2">
      <c r="B2485" s="283"/>
    </row>
    <row r="2486" spans="2:2">
      <c r="B2486" s="283"/>
    </row>
    <row r="2487" spans="2:2">
      <c r="B2487" s="283"/>
    </row>
    <row r="2488" spans="2:2">
      <c r="B2488" s="283"/>
    </row>
    <row r="2489" spans="2:2">
      <c r="B2489" s="283"/>
    </row>
    <row r="2490" spans="2:2">
      <c r="B2490" s="283"/>
    </row>
    <row r="2491" spans="2:2">
      <c r="B2491" s="283"/>
    </row>
    <row r="2492" spans="2:2">
      <c r="B2492" s="283"/>
    </row>
    <row r="2493" spans="2:2">
      <c r="B2493" s="283"/>
    </row>
    <row r="2494" spans="2:2">
      <c r="B2494" s="283"/>
    </row>
    <row r="2495" spans="2:2">
      <c r="B2495" s="283"/>
    </row>
    <row r="2496" spans="2:2">
      <c r="B2496" s="283"/>
    </row>
    <row r="2497" spans="2:2">
      <c r="B2497" s="283"/>
    </row>
    <row r="2498" spans="2:2">
      <c r="B2498" s="283"/>
    </row>
    <row r="2499" spans="2:2">
      <c r="B2499" s="283"/>
    </row>
    <row r="2500" spans="2:2">
      <c r="B2500" s="283"/>
    </row>
    <row r="2501" spans="2:2">
      <c r="B2501" s="283"/>
    </row>
    <row r="2502" spans="2:2">
      <c r="B2502" s="283"/>
    </row>
    <row r="2503" spans="2:2">
      <c r="B2503" s="283"/>
    </row>
    <row r="2504" spans="2:2">
      <c r="B2504" s="283"/>
    </row>
    <row r="2505" spans="2:2">
      <c r="B2505" s="283"/>
    </row>
    <row r="2506" spans="2:2">
      <c r="B2506" s="283"/>
    </row>
    <row r="2507" spans="2:2">
      <c r="B2507" s="283"/>
    </row>
    <row r="2508" spans="2:2">
      <c r="B2508" s="283"/>
    </row>
    <row r="2509" spans="2:2">
      <c r="B2509" s="283"/>
    </row>
    <row r="2510" spans="2:2">
      <c r="B2510" s="283"/>
    </row>
    <row r="2511" spans="2:2">
      <c r="B2511" s="283"/>
    </row>
    <row r="2512" spans="2:2">
      <c r="B2512" s="283"/>
    </row>
    <row r="2513" spans="2:2">
      <c r="B2513" s="283"/>
    </row>
    <row r="2514" spans="2:2">
      <c r="B2514" s="283"/>
    </row>
    <row r="2515" spans="2:2">
      <c r="B2515" s="283"/>
    </row>
    <row r="2516" spans="2:2">
      <c r="B2516" s="283"/>
    </row>
    <row r="2517" spans="2:2">
      <c r="B2517" s="283"/>
    </row>
    <row r="2518" spans="2:2">
      <c r="B2518" s="283"/>
    </row>
    <row r="2519" spans="2:2">
      <c r="B2519" s="283"/>
    </row>
    <row r="2520" spans="2:2">
      <c r="B2520" s="283"/>
    </row>
    <row r="2521" spans="2:2">
      <c r="B2521" s="283"/>
    </row>
    <row r="2522" spans="2:2">
      <c r="B2522" s="283"/>
    </row>
    <row r="2523" spans="2:2">
      <c r="B2523" s="283"/>
    </row>
    <row r="2524" spans="2:2">
      <c r="B2524" s="283"/>
    </row>
    <row r="2525" spans="2:2">
      <c r="B2525" s="283"/>
    </row>
    <row r="2526" spans="2:2">
      <c r="B2526" s="283"/>
    </row>
    <row r="2527" spans="2:2">
      <c r="B2527" s="283"/>
    </row>
    <row r="2528" spans="2:2">
      <c r="B2528" s="283"/>
    </row>
    <row r="2529" spans="2:2">
      <c r="B2529" s="283"/>
    </row>
    <row r="2530" spans="2:2">
      <c r="B2530" s="283"/>
    </row>
    <row r="2531" spans="2:2">
      <c r="B2531" s="283"/>
    </row>
    <row r="2532" spans="2:2">
      <c r="B2532" s="283"/>
    </row>
    <row r="2533" spans="2:2">
      <c r="B2533" s="283"/>
    </row>
    <row r="2534" spans="2:2">
      <c r="B2534" s="283"/>
    </row>
    <row r="2535" spans="2:2">
      <c r="B2535" s="283"/>
    </row>
    <row r="2536" spans="2:2">
      <c r="B2536" s="283"/>
    </row>
    <row r="2537" spans="2:2">
      <c r="B2537" s="283"/>
    </row>
    <row r="2538" spans="2:2">
      <c r="B2538" s="283"/>
    </row>
    <row r="2539" spans="2:2">
      <c r="B2539" s="283"/>
    </row>
    <row r="2540" spans="2:2">
      <c r="B2540" s="283"/>
    </row>
    <row r="2541" spans="2:2">
      <c r="B2541" s="283"/>
    </row>
    <row r="2542" spans="2:2">
      <c r="B2542" s="283"/>
    </row>
  </sheetData>
  <mergeCells count="1">
    <mergeCell ref="D2:F2"/>
  </mergeCells>
  <phoneticPr fontId="0" type="noConversion"/>
  <printOptions horizontalCentered="1"/>
  <pageMargins left="0.3" right="0.31" top="0.67" bottom="0.56999999999999995" header="0.2" footer="0.22"/>
  <pageSetup paperSize="9" scale="70" orientation="landscape" r:id="rId1"/>
  <headerFooter alignWithMargins="0">
    <oddHeader xml:space="preserve">&amp;L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X2544"/>
  <sheetViews>
    <sheetView showGridLines="0" topLeftCell="A2" zoomScale="85" zoomScaleNormal="100" workbookViewId="0">
      <pane xSplit="3" ySplit="11" topLeftCell="G13" activePane="bottomRight" state="frozenSplit"/>
      <selection pane="topRight" activeCell="B1" sqref="B1"/>
      <selection pane="bottomLeft" activeCell="F14" sqref="F14"/>
      <selection pane="bottomRight" activeCell="L17" sqref="L17"/>
    </sheetView>
  </sheetViews>
  <sheetFormatPr defaultColWidth="10.6640625" defaultRowHeight="12" outlineLevelRow="2" outlineLevelCol="1"/>
  <cols>
    <col min="1" max="1" width="4.5" style="199" hidden="1" customWidth="1" outlineLevel="1"/>
    <col min="2" max="2" width="17.6640625" style="200" customWidth="1" outlineLevel="1"/>
    <col min="3" max="3" width="36.33203125" style="201" bestFit="1" customWidth="1"/>
    <col min="4" max="4" width="10.83203125" style="202" customWidth="1"/>
    <col min="5" max="5" width="1.1640625" style="203" customWidth="1"/>
    <col min="6" max="6" width="11" style="201" customWidth="1"/>
    <col min="7" max="7" width="11.1640625" style="201" customWidth="1"/>
    <col min="8" max="8" width="11" style="204" customWidth="1"/>
    <col min="9" max="9" width="1.1640625" style="205" customWidth="1"/>
    <col min="10" max="10" width="12.6640625" style="204" bestFit="1" customWidth="1"/>
    <col min="11" max="11" width="1.1640625" style="205" customWidth="1"/>
    <col min="12" max="12" width="10.83203125" style="201" customWidth="1"/>
    <col min="13" max="13" width="1.1640625" style="205" customWidth="1"/>
    <col min="14" max="14" width="5.5" style="206" bestFit="1" customWidth="1"/>
    <col min="15" max="15" width="0.83203125" style="207" customWidth="1"/>
    <col min="16" max="16" width="10.33203125" style="201" customWidth="1"/>
    <col min="17" max="17" width="10" style="201" customWidth="1"/>
    <col min="18" max="18" width="0.1640625" style="205" customWidth="1"/>
    <col min="19" max="20" width="10.83203125" style="201" customWidth="1"/>
    <col min="21" max="21" width="0.83203125" style="205" customWidth="1"/>
    <col min="22" max="23" width="11.1640625" style="201" bestFit="1" customWidth="1"/>
    <col min="24" max="24" width="10.1640625" style="201" customWidth="1"/>
    <col min="25" max="25" width="15.83203125" style="201" bestFit="1" customWidth="1" outlineLevel="1"/>
    <col min="26" max="26" width="11.1640625" style="201" bestFit="1" customWidth="1" outlineLevel="1"/>
    <col min="27" max="27" width="8.83203125" style="201" customWidth="1"/>
    <col min="28" max="30" width="8.83203125" style="201" hidden="1" customWidth="1"/>
    <col min="31" max="226" width="8.83203125" style="201" customWidth="1"/>
    <col min="227" max="16384" width="10.6640625" style="201"/>
  </cols>
  <sheetData>
    <row r="1" spans="1:30" ht="7.5" customHeight="1"/>
    <row r="2" spans="1:30" ht="29.25" hidden="1" customHeight="1" outlineLevel="1" thickBot="1">
      <c r="C2" s="208" t="s">
        <v>0</v>
      </c>
      <c r="D2" s="337"/>
      <c r="E2" s="337"/>
      <c r="F2" s="338"/>
      <c r="G2" s="209"/>
      <c r="I2" s="210"/>
      <c r="J2" s="211"/>
      <c r="K2" s="201"/>
      <c r="M2" s="201"/>
      <c r="N2" s="207"/>
      <c r="O2" s="201"/>
      <c r="Q2" s="205"/>
      <c r="R2" s="201"/>
      <c r="U2" s="212"/>
    </row>
    <row r="3" spans="1:30" ht="12.75" hidden="1" outlineLevel="1">
      <c r="C3" s="213" t="s">
        <v>1</v>
      </c>
      <c r="D3" s="214"/>
      <c r="E3" s="215"/>
      <c r="F3" s="216"/>
      <c r="G3" s="209"/>
      <c r="I3" s="210"/>
      <c r="J3" s="211"/>
      <c r="K3" s="201"/>
      <c r="M3" s="201"/>
      <c r="N3" s="207"/>
      <c r="O3" s="201"/>
      <c r="Q3" s="205"/>
      <c r="R3" s="201"/>
      <c r="U3" s="212"/>
    </row>
    <row r="4" spans="1:30" ht="13.5" hidden="1" outlineLevel="1" thickBot="1">
      <c r="C4" s="217"/>
      <c r="D4" s="218"/>
      <c r="E4" s="219"/>
      <c r="F4" s="220">
        <v>39082</v>
      </c>
      <c r="G4" s="209"/>
      <c r="I4" s="210"/>
      <c r="J4" s="211"/>
      <c r="K4" s="201"/>
      <c r="M4" s="201"/>
      <c r="N4" s="207"/>
      <c r="O4" s="201"/>
      <c r="Q4" s="205"/>
      <c r="R4" s="201"/>
      <c r="U4" s="212"/>
    </row>
    <row r="5" spans="1:30" ht="13.5" hidden="1" outlineLevel="1" thickBot="1">
      <c r="C5" s="221" t="s">
        <v>2</v>
      </c>
      <c r="D5" s="222"/>
      <c r="E5" s="223"/>
      <c r="F5" s="224">
        <v>12</v>
      </c>
      <c r="G5" s="209"/>
      <c r="I5" s="210"/>
      <c r="J5" s="211"/>
      <c r="K5" s="201"/>
      <c r="L5" s="199"/>
      <c r="M5" s="199"/>
      <c r="N5" s="225"/>
      <c r="O5" s="201"/>
      <c r="Q5" s="205"/>
      <c r="R5" s="201"/>
      <c r="U5" s="212"/>
    </row>
    <row r="6" spans="1:30" hidden="1" outlineLevel="1"/>
    <row r="7" spans="1:30" s="232" customFormat="1" ht="16.5" hidden="1" customHeight="1" outlineLevel="1">
      <c r="A7" s="226"/>
      <c r="B7" s="227"/>
      <c r="C7" s="228" t="s">
        <v>50</v>
      </c>
      <c r="D7" s="228"/>
      <c r="E7" s="229"/>
      <c r="F7" s="230">
        <f>F4</f>
        <v>39082</v>
      </c>
      <c r="G7" s="231"/>
      <c r="I7" s="233"/>
      <c r="J7" s="234"/>
      <c r="K7" s="235"/>
      <c r="N7" s="236"/>
      <c r="O7" s="237"/>
      <c r="P7" s="238"/>
      <c r="S7" s="236"/>
      <c r="V7" s="239"/>
    </row>
    <row r="8" spans="1:30" s="232" customFormat="1" ht="18.75" hidden="1" customHeight="1" outlineLevel="1">
      <c r="A8" s="226"/>
      <c r="B8" s="227"/>
      <c r="C8" s="240" t="s">
        <v>51</v>
      </c>
      <c r="D8" s="241">
        <v>1</v>
      </c>
      <c r="E8" s="242"/>
      <c r="F8" s="243"/>
      <c r="G8" s="243"/>
      <c r="H8" s="243"/>
      <c r="I8" s="244"/>
      <c r="J8" s="244"/>
      <c r="K8" s="244"/>
      <c r="M8" s="236"/>
      <c r="N8" s="237"/>
      <c r="O8" s="245"/>
      <c r="R8" s="236"/>
      <c r="U8" s="236"/>
    </row>
    <row r="9" spans="1:30" s="232" customFormat="1" ht="18.75" hidden="1" customHeight="1" outlineLevel="1">
      <c r="A9" s="226"/>
      <c r="B9" s="246" t="str">
        <f>+"Skattaleg fyrningarskýrsla "&amp;$D$2&amp;" "&amp;2006</f>
        <v>Skattaleg fyrningarskýrsla  2006</v>
      </c>
      <c r="C9" s="247"/>
      <c r="D9" s="248"/>
      <c r="E9" s="249"/>
      <c r="F9" s="235"/>
      <c r="G9" s="235"/>
      <c r="H9" s="250"/>
      <c r="I9" s="233"/>
      <c r="J9" s="250"/>
      <c r="K9" s="246"/>
      <c r="L9" s="246"/>
      <c r="M9" s="246"/>
      <c r="N9" s="246"/>
      <c r="O9" s="246"/>
      <c r="P9" s="246"/>
      <c r="Q9" s="250"/>
      <c r="R9" s="249"/>
      <c r="S9" s="250"/>
      <c r="T9" s="250"/>
      <c r="U9" s="249"/>
      <c r="V9" s="250"/>
      <c r="W9" s="250"/>
      <c r="X9" s="250"/>
      <c r="Y9" s="250"/>
      <c r="Z9" s="250"/>
    </row>
    <row r="10" spans="1:30" s="232" customFormat="1" ht="13.5" hidden="1" outlineLevel="1">
      <c r="A10" s="226"/>
      <c r="B10" s="227"/>
      <c r="C10" s="240" t="s">
        <v>3</v>
      </c>
      <c r="D10" s="251">
        <f>F5</f>
        <v>12</v>
      </c>
      <c r="E10" s="242"/>
      <c r="F10" s="243"/>
      <c r="G10" s="243"/>
      <c r="H10" s="243"/>
      <c r="I10" s="244"/>
      <c r="J10" s="252"/>
      <c r="K10" s="244"/>
      <c r="L10" s="243"/>
      <c r="M10" s="236"/>
      <c r="N10" s="237"/>
      <c r="O10" s="245"/>
      <c r="R10" s="236"/>
      <c r="U10" s="236"/>
    </row>
    <row r="11" spans="1:30" s="267" customFormat="1" ht="11.25" collapsed="1">
      <c r="A11" s="253"/>
      <c r="B11" s="254"/>
      <c r="C11" s="255"/>
      <c r="D11" s="256"/>
      <c r="E11" s="257"/>
      <c r="F11" s="255" t="s">
        <v>52</v>
      </c>
      <c r="G11" s="255" t="s">
        <v>53</v>
      </c>
      <c r="H11" s="255" t="s">
        <v>14</v>
      </c>
      <c r="I11" s="258"/>
      <c r="J11" s="259" t="s">
        <v>54</v>
      </c>
      <c r="K11" s="260"/>
      <c r="L11" s="255" t="s">
        <v>52</v>
      </c>
      <c r="M11" s="258"/>
      <c r="N11" s="261" t="s">
        <v>55</v>
      </c>
      <c r="O11" s="257"/>
      <c r="P11" s="255" t="s">
        <v>56</v>
      </c>
      <c r="Q11" s="255" t="s">
        <v>57</v>
      </c>
      <c r="R11" s="258"/>
      <c r="S11" s="255" t="s">
        <v>58</v>
      </c>
      <c r="T11" s="255" t="s">
        <v>59</v>
      </c>
      <c r="U11" s="258"/>
      <c r="V11" s="262" t="s">
        <v>60</v>
      </c>
      <c r="W11" s="263" t="s">
        <v>61</v>
      </c>
      <c r="X11" s="264" t="s">
        <v>60</v>
      </c>
      <c r="Y11" s="265" t="s">
        <v>62</v>
      </c>
      <c r="Z11" s="266" t="s">
        <v>63</v>
      </c>
    </row>
    <row r="12" spans="1:30" s="267" customFormat="1" ht="12.75">
      <c r="A12" s="268" t="s">
        <v>64</v>
      </c>
      <c r="B12" s="269" t="s">
        <v>65</v>
      </c>
      <c r="C12" s="258"/>
      <c r="D12" s="270" t="s">
        <v>4</v>
      </c>
      <c r="E12" s="257"/>
      <c r="F12" s="271" t="s">
        <v>66</v>
      </c>
      <c r="G12" s="271" t="s">
        <v>66</v>
      </c>
      <c r="H12" s="271" t="s">
        <v>66</v>
      </c>
      <c r="I12" s="258"/>
      <c r="J12" s="272" t="s">
        <v>67</v>
      </c>
      <c r="K12" s="258"/>
      <c r="L12" s="273" t="s">
        <v>68</v>
      </c>
      <c r="M12" s="258"/>
      <c r="N12" s="274" t="s">
        <v>69</v>
      </c>
      <c r="O12" s="275"/>
      <c r="P12" s="271" t="s">
        <v>70</v>
      </c>
      <c r="Q12" s="271" t="s">
        <v>71</v>
      </c>
      <c r="R12" s="258"/>
      <c r="S12" s="271" t="s">
        <v>72</v>
      </c>
      <c r="T12" s="271" t="s">
        <v>73</v>
      </c>
      <c r="U12" s="258"/>
      <c r="V12" s="276" t="s">
        <v>68</v>
      </c>
      <c r="W12" s="271" t="s">
        <v>60</v>
      </c>
      <c r="X12" s="272" t="s">
        <v>66</v>
      </c>
      <c r="Y12" s="277" t="s">
        <v>74</v>
      </c>
      <c r="Z12" s="278" t="s">
        <v>75</v>
      </c>
    </row>
    <row r="13" spans="1:30" s="267" customFormat="1" ht="12.75">
      <c r="A13" s="253"/>
      <c r="B13" s="227"/>
      <c r="C13" s="258"/>
      <c r="D13" s="279"/>
      <c r="E13" s="257"/>
      <c r="F13" s="258"/>
      <c r="G13" s="258"/>
      <c r="H13" s="258"/>
      <c r="I13" s="258"/>
      <c r="J13" s="280"/>
      <c r="K13" s="258"/>
      <c r="L13" s="281"/>
      <c r="M13" s="258"/>
      <c r="N13" s="275"/>
      <c r="O13" s="275"/>
      <c r="P13" s="258"/>
      <c r="Q13" s="258"/>
      <c r="R13" s="258"/>
      <c r="S13" s="258"/>
      <c r="T13" s="258"/>
      <c r="U13" s="258"/>
      <c r="V13" s="258"/>
      <c r="W13" s="258"/>
      <c r="X13" s="280"/>
    </row>
    <row r="14" spans="1:30" s="263" customFormat="1" ht="15">
      <c r="A14" s="282"/>
      <c r="B14" s="283"/>
      <c r="C14" s="284" t="s">
        <v>76</v>
      </c>
      <c r="D14" s="285"/>
      <c r="E14" s="286"/>
      <c r="F14" s="287"/>
      <c r="G14" s="287"/>
      <c r="H14" s="287"/>
      <c r="I14" s="287"/>
      <c r="J14" s="287"/>
      <c r="K14" s="287"/>
      <c r="L14" s="287"/>
      <c r="M14" s="287"/>
      <c r="N14" s="275"/>
      <c r="O14" s="288"/>
      <c r="P14" s="287"/>
      <c r="Q14" s="287"/>
      <c r="R14" s="287"/>
      <c r="S14" s="287"/>
      <c r="T14" s="287"/>
      <c r="U14" s="287"/>
      <c r="V14" s="287"/>
      <c r="W14" s="287"/>
      <c r="X14" s="287"/>
    </row>
    <row r="15" spans="1:30" s="263" customFormat="1" ht="15">
      <c r="A15" s="282"/>
      <c r="B15" s="283"/>
      <c r="C15" s="284"/>
      <c r="D15" s="285"/>
      <c r="E15" s="286"/>
      <c r="F15" s="287"/>
      <c r="G15" s="287"/>
      <c r="H15" s="287"/>
      <c r="I15" s="287"/>
      <c r="J15" s="287"/>
      <c r="K15" s="287"/>
      <c r="L15" s="287"/>
      <c r="M15" s="287"/>
      <c r="N15" s="275"/>
      <c r="O15" s="288"/>
      <c r="P15" s="287"/>
      <c r="Q15" s="287"/>
      <c r="R15" s="287"/>
      <c r="S15" s="287"/>
      <c r="T15" s="287"/>
      <c r="U15" s="287"/>
      <c r="V15" s="287"/>
      <c r="W15" s="287"/>
      <c r="X15" s="287"/>
    </row>
    <row r="16" spans="1:30" s="232" customFormat="1" ht="13.5">
      <c r="A16" s="226"/>
      <c r="B16" s="227"/>
      <c r="C16" s="75" t="s">
        <v>77</v>
      </c>
      <c r="D16" s="289"/>
      <c r="E16" s="242"/>
      <c r="I16" s="236"/>
      <c r="K16" s="236"/>
      <c r="M16" s="236"/>
      <c r="N16" s="237"/>
      <c r="O16" s="245"/>
      <c r="R16" s="236"/>
      <c r="U16" s="236"/>
      <c r="V16" s="290"/>
      <c r="Y16" s="290"/>
      <c r="AB16" s="232" t="s">
        <v>78</v>
      </c>
      <c r="AC16" s="232" t="s">
        <v>79</v>
      </c>
      <c r="AD16" s="232" t="s">
        <v>80</v>
      </c>
    </row>
    <row r="17" spans="1:30" s="302" customFormat="1" ht="12.75">
      <c r="A17" s="291" t="str">
        <f t="shared" ref="A17:A24" si="0">+AD17</f>
        <v/>
      </c>
      <c r="B17" s="292"/>
      <c r="C17" s="293" t="s">
        <v>98</v>
      </c>
      <c r="D17" s="294">
        <v>2004</v>
      </c>
      <c r="E17" s="286"/>
      <c r="F17" s="295">
        <v>3200000</v>
      </c>
      <c r="G17" s="295">
        <v>2240000</v>
      </c>
      <c r="H17" s="296">
        <f t="shared" ref="H17:H24" si="1">+F17-G17</f>
        <v>960000</v>
      </c>
      <c r="I17" s="287"/>
      <c r="J17" s="296"/>
      <c r="K17" s="287"/>
      <c r="L17" s="296">
        <f t="shared" ref="L17:L23" si="2">IF(OR(AND(F17&gt;0,J17&gt;0),AND(F17&lt;0,J17&gt;0)),"VILLA",ROUND(IF((OR(J17=0,J17="")),F17*STU,IF(J17&lt;0,F17*STU,J17)),0))</f>
        <v>3200000</v>
      </c>
      <c r="M17" s="287"/>
      <c r="N17" s="297">
        <v>0.35</v>
      </c>
      <c r="O17" s="288"/>
      <c r="P17" s="296">
        <f t="shared" ref="P17:P24" si="3">ROUND(INT(MAX(IF((G17+H17*N17*D$10/12)&gt;(0.9*L17),IF(J17&lt;0,0,0.9*F17-G17),IF(J17&lt;0,0,(H17+J17)*N17*D$10/12)),0)+0.5),0)</f>
        <v>336000</v>
      </c>
      <c r="Q17" s="296" t="str">
        <f t="shared" ref="Q17:Q24" si="4">IF(J17&lt;0,H17-P17+J17,"")</f>
        <v/>
      </c>
      <c r="R17" s="287"/>
      <c r="S17" s="296">
        <f t="shared" ref="S17:S24" si="5">IF(J17&lt;0,0,G17+P17)</f>
        <v>2576000</v>
      </c>
      <c r="T17" s="296">
        <f t="shared" ref="T17:T24" si="6">IF(J17&lt;0,0,L17-S17)</f>
        <v>624000</v>
      </c>
      <c r="U17" s="298"/>
      <c r="V17" s="299">
        <f t="shared" ref="V17:V24" si="7">ROUND((X17+W17),0)</f>
        <v>0</v>
      </c>
      <c r="W17" s="300">
        <f t="shared" ref="W17:W24" si="8">ROUND(IF(X17=0,0,IF(J17&lt;0,-(X17),IF((L17*10%&gt;T17-X17),-ROUND((L17*10%-T17+X17),0),0))),0)</f>
        <v>0</v>
      </c>
      <c r="X17" s="267">
        <v>0</v>
      </c>
      <c r="Y17" s="301"/>
      <c r="AA17" s="303"/>
      <c r="AB17" s="303" t="str">
        <f t="shared" ref="AB17:AB24" si="9">RIGHT(B17,6)</f>
        <v/>
      </c>
      <c r="AC17" s="304">
        <f t="shared" ref="AC17:AC24" si="10">+IF(AB17="",0,IF(LEFT(AB17,1)="0","10",LEFT(AB17,1)))</f>
        <v>0</v>
      </c>
      <c r="AD17" s="304" t="str">
        <f t="shared" ref="AD17:AD24" si="11">+IF(AC17=0,"",AC17*1)</f>
        <v/>
      </c>
    </row>
    <row r="18" spans="1:30" s="302" customFormat="1" ht="12.75" outlineLevel="1">
      <c r="A18" s="291" t="str">
        <f>+AD18</f>
        <v/>
      </c>
      <c r="B18" s="292"/>
      <c r="C18" s="293" t="s">
        <v>107</v>
      </c>
      <c r="D18" s="294">
        <v>2006</v>
      </c>
      <c r="E18" s="286"/>
      <c r="F18" s="295"/>
      <c r="G18" s="295"/>
      <c r="H18" s="296">
        <f>+F18-G18</f>
        <v>0</v>
      </c>
      <c r="I18" s="287"/>
      <c r="J18" s="296">
        <v>14000000</v>
      </c>
      <c r="K18" s="287"/>
      <c r="L18" s="296">
        <f>IF(OR(AND(F18&gt;0,J18&gt;0),AND(F18&lt;0,J18&gt;0)),"VILLA",ROUND(IF((OR(J18=0,J18="")),F18*STU,IF(J18&lt;0,F18*STU,J18)),0))</f>
        <v>14000000</v>
      </c>
      <c r="M18" s="287"/>
      <c r="N18" s="297">
        <v>0.35</v>
      </c>
      <c r="O18" s="288"/>
      <c r="P18" s="296">
        <f>ROUND(INT(MAX(IF((G18+H18*N18*D$10/12)&gt;(0.9*L18),IF(J18&lt;0,0,0.9*F18-G18),IF(J18&lt;0,0,(H18+J18)*N18*D$10/12)),0)+0.5),0)</f>
        <v>4900000</v>
      </c>
      <c r="Q18" s="296" t="str">
        <f>IF(J18&lt;0,H18-P18+J18,"")</f>
        <v/>
      </c>
      <c r="R18" s="287"/>
      <c r="S18" s="296">
        <f>IF(J18&lt;0,0,G18+P18)</f>
        <v>4900000</v>
      </c>
      <c r="T18" s="296">
        <f>IF(J18&lt;0,0,L18-S18)</f>
        <v>9100000</v>
      </c>
      <c r="U18" s="298"/>
      <c r="V18" s="299">
        <f>ROUND((X18+W18),0)</f>
        <v>0</v>
      </c>
      <c r="W18" s="300">
        <f>ROUND(IF(X18=0,0,IF(J18&lt;0,-(X18),IF((L18*10%&gt;T18-X18),-ROUND((L18*10%-T18+X18),0),0))),0)</f>
        <v>0</v>
      </c>
      <c r="X18" s="267">
        <v>0</v>
      </c>
      <c r="Y18" s="301"/>
      <c r="AA18" s="303"/>
      <c r="AB18" s="303" t="str">
        <f>RIGHT(B18,6)</f>
        <v/>
      </c>
      <c r="AC18" s="304">
        <f>+IF(AB18="",0,IF(LEFT(AB18,1)="0","10",LEFT(AB18,1)))</f>
        <v>0</v>
      </c>
      <c r="AD18" s="304" t="str">
        <f>+IF(AC18=0,"",AC18*1)</f>
        <v/>
      </c>
    </row>
    <row r="19" spans="1:30" s="302" customFormat="1" ht="12.75" outlineLevel="1">
      <c r="A19" s="291" t="str">
        <f t="shared" si="0"/>
        <v/>
      </c>
      <c r="B19" s="292"/>
      <c r="C19" s="293"/>
      <c r="D19" s="294"/>
      <c r="E19" s="286"/>
      <c r="F19" s="295"/>
      <c r="G19" s="295"/>
      <c r="H19" s="296">
        <f t="shared" si="1"/>
        <v>0</v>
      </c>
      <c r="I19" s="287"/>
      <c r="J19" s="296"/>
      <c r="K19" s="287"/>
      <c r="L19" s="296">
        <f t="shared" si="2"/>
        <v>0</v>
      </c>
      <c r="M19" s="287"/>
      <c r="N19" s="297"/>
      <c r="O19" s="288"/>
      <c r="P19" s="296">
        <f t="shared" si="3"/>
        <v>0</v>
      </c>
      <c r="Q19" s="296" t="str">
        <f t="shared" si="4"/>
        <v/>
      </c>
      <c r="R19" s="287"/>
      <c r="S19" s="296">
        <f t="shared" si="5"/>
        <v>0</v>
      </c>
      <c r="T19" s="296">
        <f t="shared" si="6"/>
        <v>0</v>
      </c>
      <c r="U19" s="298"/>
      <c r="V19" s="299">
        <f t="shared" si="7"/>
        <v>0</v>
      </c>
      <c r="W19" s="300">
        <f t="shared" si="8"/>
        <v>0</v>
      </c>
      <c r="X19" s="267">
        <v>0</v>
      </c>
      <c r="Y19" s="301"/>
      <c r="AA19" s="303"/>
      <c r="AB19" s="303" t="str">
        <f t="shared" si="9"/>
        <v/>
      </c>
      <c r="AC19" s="304">
        <f t="shared" si="10"/>
        <v>0</v>
      </c>
      <c r="AD19" s="304" t="str">
        <f t="shared" si="11"/>
        <v/>
      </c>
    </row>
    <row r="20" spans="1:30" s="302" customFormat="1" ht="12.75" outlineLevel="1">
      <c r="A20" s="291" t="str">
        <f t="shared" si="0"/>
        <v/>
      </c>
      <c r="B20" s="292"/>
      <c r="C20" s="293"/>
      <c r="D20" s="294"/>
      <c r="E20" s="286"/>
      <c r="F20" s="295"/>
      <c r="G20" s="295"/>
      <c r="H20" s="296">
        <f t="shared" si="1"/>
        <v>0</v>
      </c>
      <c r="I20" s="287"/>
      <c r="J20" s="296"/>
      <c r="K20" s="287"/>
      <c r="L20" s="296">
        <f t="shared" si="2"/>
        <v>0</v>
      </c>
      <c r="M20" s="287"/>
      <c r="N20" s="297"/>
      <c r="O20" s="288"/>
      <c r="P20" s="296">
        <f t="shared" si="3"/>
        <v>0</v>
      </c>
      <c r="Q20" s="296" t="str">
        <f t="shared" si="4"/>
        <v/>
      </c>
      <c r="R20" s="287"/>
      <c r="S20" s="296">
        <f t="shared" si="5"/>
        <v>0</v>
      </c>
      <c r="T20" s="296">
        <f t="shared" si="6"/>
        <v>0</v>
      </c>
      <c r="U20" s="298"/>
      <c r="V20" s="299">
        <f t="shared" si="7"/>
        <v>0</v>
      </c>
      <c r="W20" s="300">
        <f t="shared" si="8"/>
        <v>0</v>
      </c>
      <c r="X20" s="267">
        <v>0</v>
      </c>
      <c r="Y20" s="301"/>
      <c r="AA20" s="303"/>
      <c r="AB20" s="303" t="str">
        <f t="shared" si="9"/>
        <v/>
      </c>
      <c r="AC20" s="304">
        <f t="shared" si="10"/>
        <v>0</v>
      </c>
      <c r="AD20" s="304" t="str">
        <f t="shared" si="11"/>
        <v/>
      </c>
    </row>
    <row r="21" spans="1:30" s="302" customFormat="1" ht="12.75" outlineLevel="1">
      <c r="A21" s="291" t="str">
        <f t="shared" si="0"/>
        <v/>
      </c>
      <c r="B21" s="292"/>
      <c r="C21" s="293"/>
      <c r="D21" s="294"/>
      <c r="E21" s="286"/>
      <c r="F21" s="295"/>
      <c r="G21" s="295"/>
      <c r="H21" s="296">
        <f t="shared" si="1"/>
        <v>0</v>
      </c>
      <c r="I21" s="287"/>
      <c r="J21" s="296"/>
      <c r="K21" s="287"/>
      <c r="L21" s="296">
        <f t="shared" si="2"/>
        <v>0</v>
      </c>
      <c r="M21" s="287"/>
      <c r="N21" s="297"/>
      <c r="O21" s="288"/>
      <c r="P21" s="296">
        <f t="shared" si="3"/>
        <v>0</v>
      </c>
      <c r="Q21" s="296" t="str">
        <f t="shared" si="4"/>
        <v/>
      </c>
      <c r="R21" s="287"/>
      <c r="S21" s="296">
        <f t="shared" si="5"/>
        <v>0</v>
      </c>
      <c r="T21" s="296">
        <f t="shared" si="6"/>
        <v>0</v>
      </c>
      <c r="U21" s="298"/>
      <c r="V21" s="299">
        <f t="shared" si="7"/>
        <v>0</v>
      </c>
      <c r="W21" s="300">
        <f t="shared" si="8"/>
        <v>0</v>
      </c>
      <c r="X21" s="267">
        <v>0</v>
      </c>
      <c r="Y21" s="301"/>
      <c r="AA21" s="303"/>
      <c r="AB21" s="303" t="str">
        <f t="shared" si="9"/>
        <v/>
      </c>
      <c r="AC21" s="304">
        <f t="shared" si="10"/>
        <v>0</v>
      </c>
      <c r="AD21" s="304" t="str">
        <f t="shared" si="11"/>
        <v/>
      </c>
    </row>
    <row r="22" spans="1:30" s="302" customFormat="1" ht="12.75" outlineLevel="1">
      <c r="A22" s="291" t="str">
        <f t="shared" si="0"/>
        <v/>
      </c>
      <c r="B22" s="292"/>
      <c r="C22" s="293"/>
      <c r="D22" s="294"/>
      <c r="E22" s="286"/>
      <c r="F22" s="295"/>
      <c r="G22" s="295"/>
      <c r="H22" s="296">
        <f t="shared" si="1"/>
        <v>0</v>
      </c>
      <c r="I22" s="287"/>
      <c r="J22" s="296"/>
      <c r="K22" s="287"/>
      <c r="L22" s="296">
        <f t="shared" si="2"/>
        <v>0</v>
      </c>
      <c r="M22" s="287"/>
      <c r="N22" s="297"/>
      <c r="O22" s="288"/>
      <c r="P22" s="296">
        <f t="shared" si="3"/>
        <v>0</v>
      </c>
      <c r="Q22" s="296" t="str">
        <f t="shared" si="4"/>
        <v/>
      </c>
      <c r="R22" s="287"/>
      <c r="S22" s="296">
        <f t="shared" si="5"/>
        <v>0</v>
      </c>
      <c r="T22" s="296">
        <f t="shared" si="6"/>
        <v>0</v>
      </c>
      <c r="U22" s="298"/>
      <c r="V22" s="299">
        <f t="shared" si="7"/>
        <v>0</v>
      </c>
      <c r="W22" s="300">
        <f t="shared" si="8"/>
        <v>0</v>
      </c>
      <c r="X22" s="267">
        <v>0</v>
      </c>
      <c r="Y22" s="301"/>
      <c r="AA22" s="303"/>
      <c r="AB22" s="303" t="str">
        <f t="shared" si="9"/>
        <v/>
      </c>
      <c r="AC22" s="304">
        <f t="shared" si="10"/>
        <v>0</v>
      </c>
      <c r="AD22" s="304" t="str">
        <f t="shared" si="11"/>
        <v/>
      </c>
    </row>
    <row r="23" spans="1:30" s="302" customFormat="1" ht="12.75" outlineLevel="1">
      <c r="A23" s="291" t="str">
        <f t="shared" si="0"/>
        <v/>
      </c>
      <c r="B23" s="292"/>
      <c r="C23" s="293"/>
      <c r="D23" s="294"/>
      <c r="E23" s="286"/>
      <c r="F23" s="295"/>
      <c r="G23" s="295"/>
      <c r="H23" s="296">
        <f t="shared" si="1"/>
        <v>0</v>
      </c>
      <c r="I23" s="287"/>
      <c r="J23" s="296"/>
      <c r="K23" s="287"/>
      <c r="L23" s="296">
        <f t="shared" si="2"/>
        <v>0</v>
      </c>
      <c r="M23" s="287"/>
      <c r="N23" s="297"/>
      <c r="O23" s="288"/>
      <c r="P23" s="296">
        <f t="shared" si="3"/>
        <v>0</v>
      </c>
      <c r="Q23" s="296" t="str">
        <f t="shared" si="4"/>
        <v/>
      </c>
      <c r="R23" s="287"/>
      <c r="S23" s="296">
        <f t="shared" si="5"/>
        <v>0</v>
      </c>
      <c r="T23" s="296">
        <f t="shared" si="6"/>
        <v>0</v>
      </c>
      <c r="U23" s="298"/>
      <c r="V23" s="299">
        <f t="shared" si="7"/>
        <v>0</v>
      </c>
      <c r="W23" s="300">
        <f t="shared" si="8"/>
        <v>0</v>
      </c>
      <c r="X23" s="267">
        <v>0</v>
      </c>
      <c r="Y23" s="301"/>
      <c r="AA23" s="303"/>
      <c r="AB23" s="303" t="str">
        <f t="shared" si="9"/>
        <v/>
      </c>
      <c r="AC23" s="304">
        <f t="shared" si="10"/>
        <v>0</v>
      </c>
      <c r="AD23" s="304" t="str">
        <f t="shared" si="11"/>
        <v/>
      </c>
    </row>
    <row r="24" spans="1:30" s="302" customFormat="1" ht="12.75">
      <c r="A24" s="291" t="str">
        <f t="shared" si="0"/>
        <v/>
      </c>
      <c r="B24" s="292"/>
      <c r="C24" s="293"/>
      <c r="D24" s="294"/>
      <c r="E24" s="286"/>
      <c r="F24" s="295"/>
      <c r="G24" s="295"/>
      <c r="H24" s="296">
        <f t="shared" si="1"/>
        <v>0</v>
      </c>
      <c r="I24" s="287"/>
      <c r="J24" s="296"/>
      <c r="K24" s="287"/>
      <c r="L24" s="296">
        <f>IF(OR(AND(F24&gt;0,J24&gt;0),AND(F24&lt;0,J24&gt;0)),"VILLA",ROUND(IF((OR(J24=0,J24="")),F24*'Skattal.fyrn. 2006'!STU,IF(J24&lt;0,F24*STU,J24)),0))</f>
        <v>0</v>
      </c>
      <c r="M24" s="287"/>
      <c r="N24" s="297"/>
      <c r="O24" s="288"/>
      <c r="P24" s="296">
        <f t="shared" si="3"/>
        <v>0</v>
      </c>
      <c r="Q24" s="296" t="str">
        <f t="shared" si="4"/>
        <v/>
      </c>
      <c r="R24" s="287"/>
      <c r="S24" s="296">
        <f t="shared" si="5"/>
        <v>0</v>
      </c>
      <c r="T24" s="296">
        <f t="shared" si="6"/>
        <v>0</v>
      </c>
      <c r="U24" s="298"/>
      <c r="V24" s="299">
        <f t="shared" si="7"/>
        <v>0</v>
      </c>
      <c r="W24" s="300">
        <f t="shared" si="8"/>
        <v>0</v>
      </c>
      <c r="X24" s="267">
        <v>0</v>
      </c>
      <c r="Y24" s="301"/>
      <c r="AA24" s="303"/>
      <c r="AB24" s="303" t="str">
        <f t="shared" si="9"/>
        <v/>
      </c>
      <c r="AC24" s="304">
        <f t="shared" si="10"/>
        <v>0</v>
      </c>
      <c r="AD24" s="304" t="str">
        <f t="shared" si="11"/>
        <v/>
      </c>
    </row>
    <row r="25" spans="1:30" s="302" customFormat="1" ht="5.25" customHeight="1">
      <c r="A25" s="291"/>
      <c r="B25" s="292"/>
      <c r="C25" s="305"/>
      <c r="D25" s="306"/>
      <c r="E25" s="286"/>
      <c r="F25" s="296"/>
      <c r="G25" s="296"/>
      <c r="H25" s="296"/>
      <c r="I25" s="287"/>
      <c r="J25" s="296"/>
      <c r="K25" s="287"/>
      <c r="L25" s="296"/>
      <c r="M25" s="287"/>
      <c r="N25" s="261"/>
      <c r="O25" s="288"/>
      <c r="P25" s="296"/>
      <c r="Q25" s="296"/>
      <c r="R25" s="287"/>
      <c r="S25" s="296"/>
      <c r="T25" s="296"/>
      <c r="U25" s="298"/>
      <c r="V25" s="299"/>
      <c r="W25" s="300"/>
      <c r="X25" s="267"/>
      <c r="Y25" s="301"/>
      <c r="AA25" s="307"/>
      <c r="AB25" s="307"/>
      <c r="AC25" s="308"/>
      <c r="AD25" s="308"/>
    </row>
    <row r="26" spans="1:30" s="263" customFormat="1" ht="12.75">
      <c r="A26" s="291" t="str">
        <f t="shared" ref="A26:A34" si="12">+AD26</f>
        <v/>
      </c>
      <c r="B26" s="292"/>
      <c r="C26" s="309"/>
      <c r="D26" s="285"/>
      <c r="E26" s="286"/>
      <c r="F26" s="310">
        <f>SUM(F17:F25)</f>
        <v>3200000</v>
      </c>
      <c r="G26" s="310">
        <f>SUM(G17:G25)</f>
        <v>2240000</v>
      </c>
      <c r="H26" s="310">
        <f>SUM(H17:H25)</f>
        <v>960000</v>
      </c>
      <c r="I26" s="310"/>
      <c r="J26" s="310">
        <f>SUM(J17:J25)</f>
        <v>14000000</v>
      </c>
      <c r="K26" s="310"/>
      <c r="L26" s="310">
        <f>SUM(L17:L25)</f>
        <v>17200000</v>
      </c>
      <c r="M26" s="310"/>
      <c r="N26" s="275"/>
      <c r="O26" s="288"/>
      <c r="P26" s="310">
        <f>SUM(P17:P25)</f>
        <v>5236000</v>
      </c>
      <c r="Q26" s="310">
        <f>SUM(Q17:Q25)</f>
        <v>0</v>
      </c>
      <c r="R26" s="310"/>
      <c r="S26" s="310">
        <f>SUM(S17:S25)</f>
        <v>7476000</v>
      </c>
      <c r="T26" s="310">
        <f>SUM(T17:T25)</f>
        <v>9724000</v>
      </c>
      <c r="U26" s="310"/>
      <c r="V26" s="310">
        <f>SUM(V17:V25)</f>
        <v>0</v>
      </c>
      <c r="W26" s="310">
        <f>SUM(W17:W25)</f>
        <v>0</v>
      </c>
      <c r="X26" s="310">
        <f>SUM(X17:X25)</f>
        <v>0</v>
      </c>
      <c r="Y26" s="301"/>
      <c r="Z26" s="310">
        <f>SUM(Z17:Z25)</f>
        <v>0</v>
      </c>
      <c r="AA26" s="303"/>
      <c r="AB26" s="303" t="str">
        <f t="shared" ref="AB26:AB44" si="13">RIGHT(B26,6)</f>
        <v/>
      </c>
      <c r="AC26" s="304">
        <f t="shared" ref="AC26:AC44" si="14">+IF(AB26="",0,IF(LEFT(AB26,1)="0","10",LEFT(AB26,1)))</f>
        <v>0</v>
      </c>
      <c r="AD26" s="304" t="str">
        <f t="shared" ref="AD26:AD44" si="15">+IF(AC26=0,"",AC26*1)</f>
        <v/>
      </c>
    </row>
    <row r="27" spans="1:30" s="317" customFormat="1" ht="13.5">
      <c r="A27" s="291" t="str">
        <f t="shared" si="12"/>
        <v/>
      </c>
      <c r="B27" s="292"/>
      <c r="C27" s="75" t="s">
        <v>6</v>
      </c>
      <c r="D27" s="311"/>
      <c r="E27" s="242"/>
      <c r="F27" s="312"/>
      <c r="G27" s="312"/>
      <c r="H27" s="312"/>
      <c r="I27" s="313"/>
      <c r="J27" s="312"/>
      <c r="K27" s="313"/>
      <c r="L27" s="312"/>
      <c r="M27" s="313"/>
      <c r="N27" s="237"/>
      <c r="O27" s="314"/>
      <c r="P27" s="312"/>
      <c r="Q27" s="312"/>
      <c r="R27" s="313"/>
      <c r="S27" s="312"/>
      <c r="T27" s="312"/>
      <c r="U27" s="236"/>
      <c r="V27" s="315"/>
      <c r="W27" s="232"/>
      <c r="X27" s="232"/>
      <c r="Y27" s="316"/>
      <c r="AA27" s="303"/>
      <c r="AB27" s="303" t="str">
        <f t="shared" si="13"/>
        <v/>
      </c>
      <c r="AC27" s="304">
        <f t="shared" si="14"/>
        <v>0</v>
      </c>
      <c r="AD27" s="304" t="str">
        <f t="shared" si="15"/>
        <v/>
      </c>
    </row>
    <row r="28" spans="1:30" s="263" customFormat="1" ht="12.75">
      <c r="A28" s="291" t="str">
        <f t="shared" si="12"/>
        <v/>
      </c>
      <c r="B28" s="292"/>
      <c r="C28" s="293" t="s">
        <v>91</v>
      </c>
      <c r="D28" s="294">
        <v>2005</v>
      </c>
      <c r="E28" s="286"/>
      <c r="F28" s="295">
        <v>6000000</v>
      </c>
      <c r="G28" s="295">
        <v>3600000</v>
      </c>
      <c r="H28" s="296">
        <f t="shared" ref="H28:H34" si="16">+F28-G28</f>
        <v>2400000</v>
      </c>
      <c r="I28" s="287"/>
      <c r="J28" s="296">
        <v>-1000000</v>
      </c>
      <c r="K28" s="287"/>
      <c r="L28" s="296">
        <f t="shared" ref="L28:L33" si="17">IF(OR(AND(F28&gt;0,J28&gt;0),AND(F28&lt;0,J28&gt;0)),"VILLA",ROUND(IF((OR(J28=0,J28="")),F28*STU,IF(J28&lt;0,F28*STU,J28)),0))</f>
        <v>6000000</v>
      </c>
      <c r="M28" s="287"/>
      <c r="N28" s="297">
        <v>0.3</v>
      </c>
      <c r="O28" s="288"/>
      <c r="P28" s="296">
        <f t="shared" ref="P28:P34" si="18">ROUND(INT(MAX(IF((G28+H28*N28*D$10/12)&gt;(0.9*L28),IF(J28&lt;0,0,0.9*F28-G28),IF(J28&lt;0,0,(H28+J28)*N28*D$10/12)),0)+0.5),0)</f>
        <v>0</v>
      </c>
      <c r="Q28" s="296">
        <f t="shared" ref="Q28:Q35" si="19">IF(J28&lt;0,H28-P28+J28,"")</f>
        <v>1400000</v>
      </c>
      <c r="R28" s="287"/>
      <c r="S28" s="296">
        <f t="shared" ref="S28:S34" si="20">IF(J28&lt;0,0,G28+P28)</f>
        <v>0</v>
      </c>
      <c r="T28" s="296">
        <f t="shared" ref="T28:T34" si="21">IF(J28&lt;0,0,L28-S28)</f>
        <v>0</v>
      </c>
      <c r="U28" s="298"/>
      <c r="V28" s="299">
        <f t="shared" ref="V28:V34" si="22">ROUND((X28+W28),0)</f>
        <v>0</v>
      </c>
      <c r="W28" s="300">
        <f t="shared" ref="W28:W34" si="23">ROUND(IF(X28=0,0,IF(J28&lt;0,-(X28),IF((L28*10%&gt;T28-X28),-ROUND((L28*10%-T28+X28),0),0))),0)</f>
        <v>0</v>
      </c>
      <c r="X28" s="267">
        <v>0</v>
      </c>
      <c r="Y28" s="301"/>
      <c r="AA28" s="303"/>
      <c r="AB28" s="303" t="str">
        <f t="shared" si="13"/>
        <v/>
      </c>
      <c r="AC28" s="304">
        <f t="shared" si="14"/>
        <v>0</v>
      </c>
      <c r="AD28" s="304" t="str">
        <f t="shared" si="15"/>
        <v/>
      </c>
    </row>
    <row r="29" spans="1:30" s="263" customFormat="1" ht="12.75">
      <c r="A29" s="291" t="str">
        <f t="shared" si="12"/>
        <v/>
      </c>
      <c r="B29" s="292"/>
      <c r="C29" s="293" t="s">
        <v>92</v>
      </c>
      <c r="D29" s="294">
        <v>2004</v>
      </c>
      <c r="E29" s="286"/>
      <c r="F29" s="295">
        <v>4000000</v>
      </c>
      <c r="G29" s="295">
        <v>2000000</v>
      </c>
      <c r="H29" s="296">
        <f t="shared" si="16"/>
        <v>2000000</v>
      </c>
      <c r="I29" s="287"/>
      <c r="J29" s="296"/>
      <c r="K29" s="287"/>
      <c r="L29" s="296">
        <f t="shared" si="17"/>
        <v>4000000</v>
      </c>
      <c r="M29" s="287">
        <v>2</v>
      </c>
      <c r="N29" s="297">
        <v>0.25</v>
      </c>
      <c r="O29" s="288"/>
      <c r="P29" s="296">
        <f t="shared" si="18"/>
        <v>500000</v>
      </c>
      <c r="Q29" s="296" t="str">
        <f t="shared" si="19"/>
        <v/>
      </c>
      <c r="R29" s="287"/>
      <c r="S29" s="296">
        <f t="shared" si="20"/>
        <v>2500000</v>
      </c>
      <c r="T29" s="296">
        <f t="shared" si="21"/>
        <v>1500000</v>
      </c>
      <c r="U29" s="298"/>
      <c r="V29" s="299">
        <f t="shared" si="22"/>
        <v>0</v>
      </c>
      <c r="W29" s="300">
        <f t="shared" si="23"/>
        <v>0</v>
      </c>
      <c r="X29" s="267">
        <v>0</v>
      </c>
      <c r="Y29" s="301"/>
      <c r="AA29" s="303"/>
      <c r="AB29" s="303" t="str">
        <f t="shared" si="13"/>
        <v/>
      </c>
      <c r="AC29" s="304">
        <f t="shared" si="14"/>
        <v>0</v>
      </c>
      <c r="AD29" s="304" t="str">
        <f t="shared" si="15"/>
        <v/>
      </c>
    </row>
    <row r="30" spans="1:30" s="263" customFormat="1" ht="12.75" outlineLevel="1">
      <c r="A30" s="291" t="str">
        <f t="shared" si="12"/>
        <v/>
      </c>
      <c r="B30" s="292"/>
      <c r="C30" s="293" t="s">
        <v>91</v>
      </c>
      <c r="D30" s="294">
        <v>2006</v>
      </c>
      <c r="E30" s="286"/>
      <c r="F30" s="295"/>
      <c r="G30" s="295"/>
      <c r="H30" s="296">
        <f t="shared" si="16"/>
        <v>0</v>
      </c>
      <c r="I30" s="287"/>
      <c r="J30" s="296">
        <v>12000000</v>
      </c>
      <c r="K30" s="287"/>
      <c r="L30" s="296">
        <f t="shared" si="17"/>
        <v>12000000</v>
      </c>
      <c r="M30" s="287"/>
      <c r="N30" s="297">
        <v>0.3</v>
      </c>
      <c r="O30" s="288"/>
      <c r="P30" s="296">
        <f t="shared" si="18"/>
        <v>3600000</v>
      </c>
      <c r="Q30" s="296" t="str">
        <f t="shared" si="19"/>
        <v/>
      </c>
      <c r="R30" s="287"/>
      <c r="S30" s="296">
        <f t="shared" si="20"/>
        <v>3600000</v>
      </c>
      <c r="T30" s="296">
        <f t="shared" si="21"/>
        <v>8400000</v>
      </c>
      <c r="U30" s="298"/>
      <c r="V30" s="299">
        <f t="shared" si="22"/>
        <v>0</v>
      </c>
      <c r="W30" s="300">
        <f t="shared" si="23"/>
        <v>0</v>
      </c>
      <c r="X30" s="267">
        <v>0</v>
      </c>
      <c r="Y30" s="301"/>
      <c r="AA30" s="303"/>
      <c r="AB30" s="303" t="str">
        <f t="shared" si="13"/>
        <v/>
      </c>
      <c r="AC30" s="304">
        <f t="shared" si="14"/>
        <v>0</v>
      </c>
      <c r="AD30" s="304" t="str">
        <f t="shared" si="15"/>
        <v/>
      </c>
    </row>
    <row r="31" spans="1:30" s="263" customFormat="1" ht="12.75" outlineLevel="1">
      <c r="A31" s="291" t="str">
        <f t="shared" si="12"/>
        <v/>
      </c>
      <c r="B31" s="292"/>
      <c r="C31" s="293"/>
      <c r="D31" s="294"/>
      <c r="E31" s="286"/>
      <c r="F31" s="295"/>
      <c r="G31" s="295"/>
      <c r="H31" s="296">
        <f t="shared" si="16"/>
        <v>0</v>
      </c>
      <c r="I31" s="287"/>
      <c r="J31" s="296"/>
      <c r="K31" s="287"/>
      <c r="L31" s="296">
        <f t="shared" si="17"/>
        <v>0</v>
      </c>
      <c r="M31" s="287"/>
      <c r="N31" s="297"/>
      <c r="O31" s="288"/>
      <c r="P31" s="296">
        <f t="shared" si="18"/>
        <v>0</v>
      </c>
      <c r="Q31" s="296" t="str">
        <f t="shared" si="19"/>
        <v/>
      </c>
      <c r="R31" s="287"/>
      <c r="S31" s="296">
        <f t="shared" si="20"/>
        <v>0</v>
      </c>
      <c r="T31" s="296">
        <f t="shared" si="21"/>
        <v>0</v>
      </c>
      <c r="U31" s="298"/>
      <c r="V31" s="299">
        <f t="shared" si="22"/>
        <v>0</v>
      </c>
      <c r="W31" s="300">
        <f t="shared" si="23"/>
        <v>0</v>
      </c>
      <c r="X31" s="267">
        <v>0</v>
      </c>
      <c r="Y31" s="301"/>
      <c r="AA31" s="303"/>
      <c r="AB31" s="303" t="str">
        <f t="shared" si="13"/>
        <v/>
      </c>
      <c r="AC31" s="304">
        <f t="shared" si="14"/>
        <v>0</v>
      </c>
      <c r="AD31" s="304" t="str">
        <f t="shared" si="15"/>
        <v/>
      </c>
    </row>
    <row r="32" spans="1:30" s="263" customFormat="1" ht="12.75" outlineLevel="1">
      <c r="A32" s="291" t="str">
        <f t="shared" si="12"/>
        <v/>
      </c>
      <c r="B32" s="292"/>
      <c r="C32" s="293"/>
      <c r="D32" s="294"/>
      <c r="E32" s="286"/>
      <c r="F32" s="295"/>
      <c r="G32" s="295"/>
      <c r="H32" s="296">
        <f t="shared" si="16"/>
        <v>0</v>
      </c>
      <c r="I32" s="287"/>
      <c r="J32" s="296"/>
      <c r="K32" s="287"/>
      <c r="L32" s="296">
        <f t="shared" si="17"/>
        <v>0</v>
      </c>
      <c r="M32" s="287"/>
      <c r="N32" s="297"/>
      <c r="O32" s="288"/>
      <c r="P32" s="296">
        <f t="shared" si="18"/>
        <v>0</v>
      </c>
      <c r="Q32" s="296" t="str">
        <f t="shared" si="19"/>
        <v/>
      </c>
      <c r="R32" s="287"/>
      <c r="S32" s="296">
        <f t="shared" si="20"/>
        <v>0</v>
      </c>
      <c r="T32" s="296">
        <f t="shared" si="21"/>
        <v>0</v>
      </c>
      <c r="U32" s="298"/>
      <c r="V32" s="299">
        <f t="shared" si="22"/>
        <v>0</v>
      </c>
      <c r="W32" s="300">
        <f t="shared" si="23"/>
        <v>0</v>
      </c>
      <c r="X32" s="267">
        <v>0</v>
      </c>
      <c r="Y32" s="301"/>
      <c r="AA32" s="303"/>
      <c r="AB32" s="303" t="str">
        <f t="shared" si="13"/>
        <v/>
      </c>
      <c r="AC32" s="304">
        <f t="shared" si="14"/>
        <v>0</v>
      </c>
      <c r="AD32" s="304" t="str">
        <f t="shared" si="15"/>
        <v/>
      </c>
    </row>
    <row r="33" spans="1:30" s="263" customFormat="1" ht="12.75" outlineLevel="1">
      <c r="A33" s="291" t="str">
        <f t="shared" si="12"/>
        <v/>
      </c>
      <c r="B33" s="292"/>
      <c r="C33" s="293"/>
      <c r="D33" s="294"/>
      <c r="E33" s="286"/>
      <c r="F33" s="295"/>
      <c r="G33" s="295"/>
      <c r="H33" s="296">
        <f t="shared" si="16"/>
        <v>0</v>
      </c>
      <c r="I33" s="287"/>
      <c r="J33" s="296"/>
      <c r="K33" s="287"/>
      <c r="L33" s="296">
        <f t="shared" si="17"/>
        <v>0</v>
      </c>
      <c r="M33" s="287"/>
      <c r="N33" s="297"/>
      <c r="O33" s="288"/>
      <c r="P33" s="296">
        <f t="shared" si="18"/>
        <v>0</v>
      </c>
      <c r="Q33" s="296" t="str">
        <f t="shared" si="19"/>
        <v/>
      </c>
      <c r="R33" s="287"/>
      <c r="S33" s="296">
        <f t="shared" si="20"/>
        <v>0</v>
      </c>
      <c r="T33" s="296">
        <f t="shared" si="21"/>
        <v>0</v>
      </c>
      <c r="U33" s="298"/>
      <c r="V33" s="299">
        <f t="shared" si="22"/>
        <v>0</v>
      </c>
      <c r="W33" s="300">
        <f t="shared" si="23"/>
        <v>0</v>
      </c>
      <c r="X33" s="267">
        <v>0</v>
      </c>
      <c r="Y33" s="301"/>
      <c r="AA33" s="303"/>
      <c r="AB33" s="303" t="str">
        <f t="shared" si="13"/>
        <v/>
      </c>
      <c r="AC33" s="304">
        <f t="shared" si="14"/>
        <v>0</v>
      </c>
      <c r="AD33" s="304" t="str">
        <f t="shared" si="15"/>
        <v/>
      </c>
    </row>
    <row r="34" spans="1:30" s="302" customFormat="1" ht="12.75" outlineLevel="1">
      <c r="A34" s="291" t="str">
        <f t="shared" si="12"/>
        <v/>
      </c>
      <c r="B34" s="292"/>
      <c r="C34" s="293"/>
      <c r="D34" s="294"/>
      <c r="E34" s="286"/>
      <c r="F34" s="295"/>
      <c r="G34" s="295"/>
      <c r="H34" s="296">
        <f t="shared" si="16"/>
        <v>0</v>
      </c>
      <c r="I34" s="287"/>
      <c r="J34" s="296"/>
      <c r="K34" s="287"/>
      <c r="L34" s="296">
        <f>IF(OR(AND(F34&gt;0,J34&gt;0),AND(F34&lt;0,J34&gt;0)),"VILLA",ROUND(IF((OR(J34=0,J34="")),F34*'Skattal.fyrn. 2006'!STU,IF(J34&lt;0,F34*'Skattal.fyrn. 2006'!STU,J34)),0))</f>
        <v>0</v>
      </c>
      <c r="M34" s="287"/>
      <c r="N34" s="297"/>
      <c r="O34" s="288"/>
      <c r="P34" s="296">
        <f t="shared" si="18"/>
        <v>0</v>
      </c>
      <c r="Q34" s="296" t="str">
        <f t="shared" si="19"/>
        <v/>
      </c>
      <c r="R34" s="287"/>
      <c r="S34" s="296">
        <f t="shared" si="20"/>
        <v>0</v>
      </c>
      <c r="T34" s="296">
        <f t="shared" si="21"/>
        <v>0</v>
      </c>
      <c r="U34" s="298"/>
      <c r="V34" s="299">
        <f t="shared" si="22"/>
        <v>0</v>
      </c>
      <c r="W34" s="300">
        <f t="shared" si="23"/>
        <v>0</v>
      </c>
      <c r="X34" s="267">
        <v>0</v>
      </c>
      <c r="Y34" s="301"/>
      <c r="AA34" s="303"/>
      <c r="AB34" s="303" t="str">
        <f t="shared" si="13"/>
        <v/>
      </c>
      <c r="AC34" s="304">
        <f t="shared" si="14"/>
        <v>0</v>
      </c>
      <c r="AD34" s="304" t="str">
        <f t="shared" si="15"/>
        <v/>
      </c>
    </row>
    <row r="35" spans="1:30" s="263" customFormat="1" ht="6.75" customHeight="1">
      <c r="A35" s="291"/>
      <c r="B35" s="292"/>
      <c r="C35" s="309"/>
      <c r="D35" s="318"/>
      <c r="E35" s="286"/>
      <c r="F35" s="296"/>
      <c r="G35" s="296"/>
      <c r="H35" s="296"/>
      <c r="I35" s="287"/>
      <c r="J35" s="296"/>
      <c r="K35" s="287"/>
      <c r="L35" s="296"/>
      <c r="M35" s="287"/>
      <c r="N35" s="261"/>
      <c r="O35" s="288"/>
      <c r="P35" s="296"/>
      <c r="Q35" s="296" t="str">
        <f t="shared" si="19"/>
        <v/>
      </c>
      <c r="R35" s="287"/>
      <c r="S35" s="296"/>
      <c r="T35" s="296"/>
      <c r="U35" s="298"/>
      <c r="V35" s="299"/>
      <c r="W35" s="300"/>
      <c r="X35" s="267"/>
      <c r="Y35" s="301"/>
      <c r="AA35" s="303"/>
      <c r="AB35" s="303" t="str">
        <f t="shared" si="13"/>
        <v/>
      </c>
      <c r="AC35" s="304">
        <f t="shared" si="14"/>
        <v>0</v>
      </c>
      <c r="AD35" s="304" t="str">
        <f t="shared" si="15"/>
        <v/>
      </c>
    </row>
    <row r="36" spans="1:30" s="263" customFormat="1" ht="12.75">
      <c r="A36" s="291" t="str">
        <f t="shared" ref="A36:A44" si="24">+AD36</f>
        <v/>
      </c>
      <c r="B36" s="292"/>
      <c r="C36" s="309"/>
      <c r="D36" s="285"/>
      <c r="E36" s="286"/>
      <c r="F36" s="310">
        <f>SUM(F28:F35)</f>
        <v>10000000</v>
      </c>
      <c r="G36" s="310">
        <f>SUM(G28:G35)</f>
        <v>5600000</v>
      </c>
      <c r="H36" s="310">
        <f>SUM(H28:H35)</f>
        <v>4400000</v>
      </c>
      <c r="I36" s="310"/>
      <c r="J36" s="310">
        <f>SUM(J28:J35)</f>
        <v>11000000</v>
      </c>
      <c r="K36" s="310"/>
      <c r="L36" s="310">
        <f>SUM(L28:L35)</f>
        <v>22000000</v>
      </c>
      <c r="M36" s="310"/>
      <c r="N36" s="275"/>
      <c r="O36" s="288"/>
      <c r="P36" s="310">
        <f>SUM(P28:P35)</f>
        <v>4100000</v>
      </c>
      <c r="Q36" s="310">
        <f>SUM(Q28:Q35)</f>
        <v>1400000</v>
      </c>
      <c r="R36" s="310"/>
      <c r="S36" s="310">
        <f>SUM(S28:S35)</f>
        <v>6100000</v>
      </c>
      <c r="T36" s="310">
        <f>SUM(T28:T35)</f>
        <v>9900000</v>
      </c>
      <c r="U36" s="310"/>
      <c r="V36" s="310">
        <f>SUM(V28:V35)</f>
        <v>0</v>
      </c>
      <c r="W36" s="310">
        <f>SUM(W28:W35)</f>
        <v>0</v>
      </c>
      <c r="X36" s="310">
        <f>SUM(X28:X35)</f>
        <v>0</v>
      </c>
      <c r="Y36" s="301"/>
      <c r="Z36" s="310">
        <f>SUM(Z28:Z35)</f>
        <v>0</v>
      </c>
      <c r="AA36" s="303"/>
      <c r="AB36" s="303" t="str">
        <f t="shared" si="13"/>
        <v/>
      </c>
      <c r="AC36" s="304">
        <f t="shared" si="14"/>
        <v>0</v>
      </c>
      <c r="AD36" s="304" t="str">
        <f t="shared" si="15"/>
        <v/>
      </c>
    </row>
    <row r="37" spans="1:30" s="317" customFormat="1" ht="13.5">
      <c r="A37" s="291" t="str">
        <f t="shared" si="24"/>
        <v/>
      </c>
      <c r="B37" s="292"/>
      <c r="C37" s="75" t="s">
        <v>15</v>
      </c>
      <c r="D37" s="311"/>
      <c r="E37" s="242"/>
      <c r="F37" s="312"/>
      <c r="G37" s="312"/>
      <c r="H37" s="312"/>
      <c r="I37" s="313"/>
      <c r="J37" s="312"/>
      <c r="K37" s="313"/>
      <c r="L37" s="312"/>
      <c r="M37" s="313"/>
      <c r="N37" s="237"/>
      <c r="O37" s="314"/>
      <c r="P37" s="312"/>
      <c r="Q37" s="312"/>
      <c r="R37" s="313"/>
      <c r="S37" s="312"/>
      <c r="T37" s="312"/>
      <c r="U37" s="236"/>
      <c r="V37" s="319"/>
      <c r="W37" s="232"/>
      <c r="X37" s="232"/>
      <c r="Y37" s="316"/>
      <c r="AA37" s="303"/>
      <c r="AB37" s="303" t="str">
        <f t="shared" si="13"/>
        <v/>
      </c>
      <c r="AC37" s="304">
        <f t="shared" si="14"/>
        <v>0</v>
      </c>
      <c r="AD37" s="304" t="str">
        <f t="shared" si="15"/>
        <v/>
      </c>
    </row>
    <row r="38" spans="1:30" s="263" customFormat="1" ht="12.75">
      <c r="A38" s="291" t="str">
        <f t="shared" si="24"/>
        <v/>
      </c>
      <c r="B38" s="292"/>
      <c r="C38" s="293" t="s">
        <v>96</v>
      </c>
      <c r="D38" s="294">
        <v>2003</v>
      </c>
      <c r="E38" s="286"/>
      <c r="F38" s="295">
        <v>10000000</v>
      </c>
      <c r="G38" s="295">
        <v>5000000</v>
      </c>
      <c r="H38" s="296">
        <f t="shared" ref="H38:H44" si="25">+F38-G38</f>
        <v>5000000</v>
      </c>
      <c r="I38" s="287"/>
      <c r="J38" s="296"/>
      <c r="K38" s="287"/>
      <c r="L38" s="296">
        <f t="shared" ref="L38:L44" si="26">IF(OR(AND(F38&gt;0,J38&gt;0),AND(F38&lt;0,J38&gt;0)),"VILLA",ROUND(IF((OR(J38=0,J38="")),F38*STU,IF(J38&lt;0,F38*STU,J38)),0))</f>
        <v>10000000</v>
      </c>
      <c r="M38" s="287"/>
      <c r="N38" s="297">
        <v>0.25</v>
      </c>
      <c r="O38" s="288"/>
      <c r="P38" s="296">
        <f t="shared" ref="P38:P44" si="27">ROUND(INT(MAX(IF((G38+H38*N38*D$10/12)&gt;(0.9*L38),IF(J38&lt;0,0,0.9*F38-G38),IF(J38&lt;0,0,(H38+J38)*N38*D$10/12)),0)+0.5),0)</f>
        <v>1250000</v>
      </c>
      <c r="Q38" s="296" t="str">
        <f t="shared" ref="Q38:Q44" si="28">IF(J38&lt;0,H38-P38+J38,"")</f>
        <v/>
      </c>
      <c r="R38" s="287"/>
      <c r="S38" s="296">
        <f t="shared" ref="S38:S44" si="29">IF(J38&lt;0,0,G38+P38)</f>
        <v>6250000</v>
      </c>
      <c r="T38" s="296">
        <f t="shared" ref="T38:T44" si="30">IF(J38&lt;0,0,L38-S38)</f>
        <v>3750000</v>
      </c>
      <c r="U38" s="298"/>
      <c r="V38" s="299">
        <f t="shared" ref="V38:V44" si="31">ROUND((X38+W38),0)</f>
        <v>0</v>
      </c>
      <c r="W38" s="300">
        <f t="shared" ref="W38:W44" si="32">ROUND(IF(X38=0,0,IF(J38&lt;0,-(X38),IF((L38*10%&gt;T38-X38),-ROUND((L38*10%-T38+X38),0),0))),0)</f>
        <v>0</v>
      </c>
      <c r="X38" s="267">
        <v>0</v>
      </c>
      <c r="Y38" s="301"/>
      <c r="AA38" s="303"/>
      <c r="AB38" s="303" t="str">
        <f t="shared" si="13"/>
        <v/>
      </c>
      <c r="AC38" s="304">
        <f t="shared" si="14"/>
        <v>0</v>
      </c>
      <c r="AD38" s="304" t="str">
        <f t="shared" si="15"/>
        <v/>
      </c>
    </row>
    <row r="39" spans="1:30" s="263" customFormat="1" ht="12.75" hidden="1" outlineLevel="1">
      <c r="A39" s="291" t="str">
        <f t="shared" si="24"/>
        <v/>
      </c>
      <c r="B39" s="292"/>
      <c r="C39" s="293"/>
      <c r="D39" s="294"/>
      <c r="E39" s="286"/>
      <c r="F39" s="295"/>
      <c r="G39" s="295"/>
      <c r="H39" s="296">
        <f t="shared" si="25"/>
        <v>0</v>
      </c>
      <c r="I39" s="287"/>
      <c r="J39" s="296"/>
      <c r="K39" s="287"/>
      <c r="L39" s="296">
        <f t="shared" si="26"/>
        <v>0</v>
      </c>
      <c r="M39" s="287"/>
      <c r="N39" s="297"/>
      <c r="O39" s="288"/>
      <c r="P39" s="296">
        <f t="shared" si="27"/>
        <v>0</v>
      </c>
      <c r="Q39" s="296" t="str">
        <f t="shared" si="28"/>
        <v/>
      </c>
      <c r="R39" s="287"/>
      <c r="S39" s="296">
        <f t="shared" si="29"/>
        <v>0</v>
      </c>
      <c r="T39" s="296">
        <f t="shared" si="30"/>
        <v>0</v>
      </c>
      <c r="U39" s="298"/>
      <c r="V39" s="299">
        <f t="shared" si="31"/>
        <v>0</v>
      </c>
      <c r="W39" s="300">
        <f t="shared" si="32"/>
        <v>0</v>
      </c>
      <c r="X39" s="267">
        <v>0</v>
      </c>
      <c r="Y39" s="301"/>
      <c r="AA39" s="303"/>
      <c r="AB39" s="303" t="str">
        <f t="shared" si="13"/>
        <v/>
      </c>
      <c r="AC39" s="304">
        <f t="shared" si="14"/>
        <v>0</v>
      </c>
      <c r="AD39" s="304" t="str">
        <f t="shared" si="15"/>
        <v/>
      </c>
    </row>
    <row r="40" spans="1:30" s="263" customFormat="1" ht="12.75" hidden="1" outlineLevel="1">
      <c r="A40" s="291" t="str">
        <f t="shared" si="24"/>
        <v/>
      </c>
      <c r="B40" s="292"/>
      <c r="C40" s="293"/>
      <c r="D40" s="294"/>
      <c r="E40" s="286"/>
      <c r="F40" s="295"/>
      <c r="G40" s="295"/>
      <c r="H40" s="296">
        <f t="shared" si="25"/>
        <v>0</v>
      </c>
      <c r="I40" s="287"/>
      <c r="J40" s="296"/>
      <c r="K40" s="287"/>
      <c r="L40" s="296">
        <f t="shared" si="26"/>
        <v>0</v>
      </c>
      <c r="M40" s="287"/>
      <c r="N40" s="297"/>
      <c r="O40" s="288"/>
      <c r="P40" s="296">
        <f t="shared" si="27"/>
        <v>0</v>
      </c>
      <c r="Q40" s="296" t="str">
        <f t="shared" si="28"/>
        <v/>
      </c>
      <c r="R40" s="287"/>
      <c r="S40" s="296">
        <f t="shared" si="29"/>
        <v>0</v>
      </c>
      <c r="T40" s="296">
        <f t="shared" si="30"/>
        <v>0</v>
      </c>
      <c r="U40" s="298"/>
      <c r="V40" s="299">
        <f t="shared" si="31"/>
        <v>0</v>
      </c>
      <c r="W40" s="300">
        <f t="shared" si="32"/>
        <v>0</v>
      </c>
      <c r="X40" s="267">
        <v>0</v>
      </c>
      <c r="Y40" s="301"/>
      <c r="AA40" s="303"/>
      <c r="AB40" s="303" t="str">
        <f t="shared" si="13"/>
        <v/>
      </c>
      <c r="AC40" s="304">
        <f t="shared" si="14"/>
        <v>0</v>
      </c>
      <c r="AD40" s="304" t="str">
        <f t="shared" si="15"/>
        <v/>
      </c>
    </row>
    <row r="41" spans="1:30" s="263" customFormat="1" ht="12.75" hidden="1" outlineLevel="1">
      <c r="A41" s="291" t="str">
        <f t="shared" si="24"/>
        <v/>
      </c>
      <c r="B41" s="292"/>
      <c r="C41" s="293"/>
      <c r="D41" s="294"/>
      <c r="E41" s="286"/>
      <c r="F41" s="295"/>
      <c r="G41" s="295"/>
      <c r="H41" s="296">
        <f t="shared" si="25"/>
        <v>0</v>
      </c>
      <c r="I41" s="287"/>
      <c r="J41" s="296"/>
      <c r="K41" s="287"/>
      <c r="L41" s="296">
        <f t="shared" si="26"/>
        <v>0</v>
      </c>
      <c r="M41" s="287"/>
      <c r="N41" s="297"/>
      <c r="O41" s="288"/>
      <c r="P41" s="296">
        <f t="shared" si="27"/>
        <v>0</v>
      </c>
      <c r="Q41" s="296" t="str">
        <f t="shared" si="28"/>
        <v/>
      </c>
      <c r="R41" s="287"/>
      <c r="S41" s="296">
        <f t="shared" si="29"/>
        <v>0</v>
      </c>
      <c r="T41" s="296">
        <f t="shared" si="30"/>
        <v>0</v>
      </c>
      <c r="U41" s="298"/>
      <c r="V41" s="299">
        <f t="shared" si="31"/>
        <v>0</v>
      </c>
      <c r="W41" s="300">
        <f t="shared" si="32"/>
        <v>0</v>
      </c>
      <c r="X41" s="267">
        <v>0</v>
      </c>
      <c r="Y41" s="301"/>
      <c r="AA41" s="303"/>
      <c r="AB41" s="303" t="str">
        <f t="shared" si="13"/>
        <v/>
      </c>
      <c r="AC41" s="304">
        <f t="shared" si="14"/>
        <v>0</v>
      </c>
      <c r="AD41" s="304" t="str">
        <f t="shared" si="15"/>
        <v/>
      </c>
    </row>
    <row r="42" spans="1:30" s="263" customFormat="1" ht="12.75" hidden="1" outlineLevel="1">
      <c r="A42" s="291" t="str">
        <f t="shared" si="24"/>
        <v/>
      </c>
      <c r="B42" s="292"/>
      <c r="C42" s="320"/>
      <c r="D42" s="294"/>
      <c r="E42" s="286"/>
      <c r="F42" s="295"/>
      <c r="G42" s="295"/>
      <c r="H42" s="296">
        <f t="shared" si="25"/>
        <v>0</v>
      </c>
      <c r="I42" s="287"/>
      <c r="J42" s="296"/>
      <c r="K42" s="287"/>
      <c r="L42" s="296">
        <f t="shared" si="26"/>
        <v>0</v>
      </c>
      <c r="M42" s="287"/>
      <c r="N42" s="297"/>
      <c r="O42" s="288"/>
      <c r="P42" s="296">
        <f t="shared" si="27"/>
        <v>0</v>
      </c>
      <c r="Q42" s="296" t="str">
        <f t="shared" si="28"/>
        <v/>
      </c>
      <c r="R42" s="287"/>
      <c r="S42" s="296">
        <f t="shared" si="29"/>
        <v>0</v>
      </c>
      <c r="T42" s="296">
        <f t="shared" si="30"/>
        <v>0</v>
      </c>
      <c r="U42" s="298"/>
      <c r="V42" s="299">
        <f t="shared" si="31"/>
        <v>0</v>
      </c>
      <c r="W42" s="300">
        <f t="shared" si="32"/>
        <v>0</v>
      </c>
      <c r="X42" s="267">
        <v>0</v>
      </c>
      <c r="Y42" s="301"/>
      <c r="AA42" s="303"/>
      <c r="AB42" s="303" t="str">
        <f t="shared" si="13"/>
        <v/>
      </c>
      <c r="AC42" s="304">
        <f t="shared" si="14"/>
        <v>0</v>
      </c>
      <c r="AD42" s="304" t="str">
        <f t="shared" si="15"/>
        <v/>
      </c>
    </row>
    <row r="43" spans="1:30" s="263" customFormat="1" ht="12.75" hidden="1" customHeight="1" outlineLevel="1">
      <c r="A43" s="291" t="str">
        <f t="shared" si="24"/>
        <v/>
      </c>
      <c r="B43" s="292"/>
      <c r="C43" s="320"/>
      <c r="D43" s="294"/>
      <c r="E43" s="286"/>
      <c r="F43" s="295"/>
      <c r="G43" s="295"/>
      <c r="H43" s="296">
        <f t="shared" si="25"/>
        <v>0</v>
      </c>
      <c r="I43" s="287"/>
      <c r="J43" s="296"/>
      <c r="K43" s="287"/>
      <c r="L43" s="296">
        <f t="shared" si="26"/>
        <v>0</v>
      </c>
      <c r="M43" s="287"/>
      <c r="N43" s="297"/>
      <c r="O43" s="288"/>
      <c r="P43" s="296">
        <f t="shared" si="27"/>
        <v>0</v>
      </c>
      <c r="Q43" s="296" t="str">
        <f t="shared" si="28"/>
        <v/>
      </c>
      <c r="R43" s="287"/>
      <c r="S43" s="296">
        <f t="shared" si="29"/>
        <v>0</v>
      </c>
      <c r="T43" s="296">
        <f t="shared" si="30"/>
        <v>0</v>
      </c>
      <c r="U43" s="298"/>
      <c r="V43" s="299">
        <f t="shared" si="31"/>
        <v>0</v>
      </c>
      <c r="W43" s="300">
        <f t="shared" si="32"/>
        <v>0</v>
      </c>
      <c r="X43" s="267">
        <v>0</v>
      </c>
      <c r="Y43" s="301"/>
      <c r="AA43" s="303"/>
      <c r="AB43" s="303" t="str">
        <f t="shared" si="13"/>
        <v/>
      </c>
      <c r="AC43" s="304">
        <f t="shared" si="14"/>
        <v>0</v>
      </c>
      <c r="AD43" s="304" t="str">
        <f t="shared" si="15"/>
        <v/>
      </c>
    </row>
    <row r="44" spans="1:30" s="263" customFormat="1" ht="12.75" customHeight="1" collapsed="1">
      <c r="A44" s="291" t="str">
        <f t="shared" si="24"/>
        <v/>
      </c>
      <c r="B44" s="292"/>
      <c r="C44" s="320"/>
      <c r="D44" s="294"/>
      <c r="E44" s="286"/>
      <c r="F44" s="295"/>
      <c r="G44" s="295"/>
      <c r="H44" s="296">
        <f t="shared" si="25"/>
        <v>0</v>
      </c>
      <c r="I44" s="287"/>
      <c r="J44" s="296"/>
      <c r="K44" s="287"/>
      <c r="L44" s="296">
        <f t="shared" si="26"/>
        <v>0</v>
      </c>
      <c r="M44" s="287"/>
      <c r="N44" s="297"/>
      <c r="O44" s="288"/>
      <c r="P44" s="296">
        <f t="shared" si="27"/>
        <v>0</v>
      </c>
      <c r="Q44" s="296" t="str">
        <f t="shared" si="28"/>
        <v/>
      </c>
      <c r="R44" s="287"/>
      <c r="S44" s="296">
        <f t="shared" si="29"/>
        <v>0</v>
      </c>
      <c r="T44" s="296">
        <f t="shared" si="30"/>
        <v>0</v>
      </c>
      <c r="U44" s="298"/>
      <c r="V44" s="299">
        <f t="shared" si="31"/>
        <v>0</v>
      </c>
      <c r="W44" s="300">
        <f t="shared" si="32"/>
        <v>0</v>
      </c>
      <c r="X44" s="267">
        <v>0</v>
      </c>
      <c r="Y44" s="301"/>
      <c r="AA44" s="303"/>
      <c r="AB44" s="303" t="str">
        <f t="shared" si="13"/>
        <v/>
      </c>
      <c r="AC44" s="304">
        <f t="shared" si="14"/>
        <v>0</v>
      </c>
      <c r="AD44" s="304" t="str">
        <f t="shared" si="15"/>
        <v/>
      </c>
    </row>
    <row r="45" spans="1:30" s="263" customFormat="1" ht="5.25" customHeight="1">
      <c r="A45" s="291"/>
      <c r="B45" s="292"/>
      <c r="C45" s="309"/>
      <c r="D45" s="306"/>
      <c r="E45" s="286"/>
      <c r="F45" s="305"/>
      <c r="G45" s="296"/>
      <c r="H45" s="296"/>
      <c r="I45" s="287"/>
      <c r="J45" s="296"/>
      <c r="K45" s="287"/>
      <c r="L45" s="296"/>
      <c r="M45" s="287"/>
      <c r="N45" s="261"/>
      <c r="O45" s="288"/>
      <c r="P45" s="296"/>
      <c r="Q45" s="296"/>
      <c r="R45" s="287"/>
      <c r="S45" s="296"/>
      <c r="T45" s="296"/>
      <c r="U45" s="298"/>
      <c r="V45" s="299"/>
      <c r="W45" s="300"/>
      <c r="X45" s="267"/>
      <c r="Y45" s="301"/>
      <c r="AA45" s="307"/>
      <c r="AB45" s="307"/>
      <c r="AC45" s="308"/>
      <c r="AD45" s="308"/>
    </row>
    <row r="46" spans="1:30" s="263" customFormat="1" ht="10.5" customHeight="1">
      <c r="A46" s="291" t="str">
        <f t="shared" ref="A46:A74" si="33">+AD46</f>
        <v/>
      </c>
      <c r="B46" s="292"/>
      <c r="C46" s="309"/>
      <c r="D46" s="285"/>
      <c r="E46" s="286"/>
      <c r="F46" s="310">
        <f>SUM(F38:F45)</f>
        <v>10000000</v>
      </c>
      <c r="G46" s="310">
        <f>SUM(G38:G45)</f>
        <v>5000000</v>
      </c>
      <c r="H46" s="310">
        <f>SUM(H38:H45)</f>
        <v>5000000</v>
      </c>
      <c r="I46" s="287"/>
      <c r="J46" s="310">
        <f>SUM(J38:J45)</f>
        <v>0</v>
      </c>
      <c r="K46" s="287"/>
      <c r="L46" s="310">
        <f>SUM(L38:L45)</f>
        <v>10000000</v>
      </c>
      <c r="M46" s="310"/>
      <c r="N46" s="275"/>
      <c r="O46" s="288"/>
      <c r="P46" s="310">
        <f>SUM(P38:P45)</f>
        <v>1250000</v>
      </c>
      <c r="Q46" s="310">
        <f>SUM(Q38:Q45)</f>
        <v>0</v>
      </c>
      <c r="R46" s="310"/>
      <c r="S46" s="310">
        <f>SUM(S38:S45)</f>
        <v>6250000</v>
      </c>
      <c r="T46" s="310">
        <f>SUM(T38:T45)</f>
        <v>3750000</v>
      </c>
      <c r="U46" s="298"/>
      <c r="V46" s="310">
        <f>SUM(V38:V45)</f>
        <v>0</v>
      </c>
      <c r="W46" s="310">
        <f>SUM(W38:W45)</f>
        <v>0</v>
      </c>
      <c r="X46" s="310">
        <f>SUM(X38:X45)</f>
        <v>0</v>
      </c>
      <c r="Y46" s="301"/>
      <c r="Z46" s="310">
        <f>SUM(Z38:Z45)</f>
        <v>0</v>
      </c>
      <c r="AA46" s="303"/>
      <c r="AB46" s="303" t="str">
        <f t="shared" ref="AB46:AB74" si="34">RIGHT(B46,6)</f>
        <v/>
      </c>
      <c r="AC46" s="304">
        <f t="shared" ref="AC46:AC74" si="35">+IF(AB46="",0,IF(LEFT(AB46,1)="0","10",LEFT(AB46,1)))</f>
        <v>0</v>
      </c>
      <c r="AD46" s="304" t="str">
        <f t="shared" ref="AD46:AD74" si="36">+IF(AC46=0,"",AC46*1)</f>
        <v/>
      </c>
    </row>
    <row r="47" spans="1:30" s="263" customFormat="1" ht="13.5" hidden="1" outlineLevel="1" collapsed="1">
      <c r="A47" s="291" t="str">
        <f t="shared" si="33"/>
        <v/>
      </c>
      <c r="B47" s="292"/>
      <c r="C47" s="75" t="s">
        <v>81</v>
      </c>
      <c r="D47" s="285"/>
      <c r="E47" s="286"/>
      <c r="F47" s="296"/>
      <c r="G47" s="296"/>
      <c r="H47" s="296"/>
      <c r="I47" s="287"/>
      <c r="J47" s="296"/>
      <c r="K47" s="287"/>
      <c r="L47" s="296"/>
      <c r="M47" s="287"/>
      <c r="N47" s="261"/>
      <c r="O47" s="288"/>
      <c r="P47" s="296"/>
      <c r="Q47" s="296"/>
      <c r="R47" s="287"/>
      <c r="S47" s="296"/>
      <c r="T47" s="296"/>
      <c r="U47" s="298"/>
      <c r="V47" s="299"/>
      <c r="W47" s="267"/>
      <c r="X47" s="267"/>
      <c r="Y47" s="316"/>
      <c r="AA47" s="303"/>
      <c r="AB47" s="303" t="str">
        <f t="shared" si="34"/>
        <v/>
      </c>
      <c r="AC47" s="304">
        <f t="shared" si="35"/>
        <v>0</v>
      </c>
      <c r="AD47" s="304" t="str">
        <f t="shared" si="36"/>
        <v/>
      </c>
    </row>
    <row r="48" spans="1:30" s="263" customFormat="1" ht="12.75" hidden="1" outlineLevel="1">
      <c r="A48" s="291" t="str">
        <f t="shared" si="33"/>
        <v/>
      </c>
      <c r="B48" s="292"/>
      <c r="C48" s="309"/>
      <c r="D48" s="294"/>
      <c r="E48" s="286"/>
      <c r="F48" s="295"/>
      <c r="G48" s="295"/>
      <c r="H48" s="296">
        <f t="shared" ref="H48:H54" si="37">+F48-G48</f>
        <v>0</v>
      </c>
      <c r="I48" s="287"/>
      <c r="J48" s="296"/>
      <c r="K48" s="287"/>
      <c r="L48" s="296">
        <f t="shared" ref="L48:L54" si="38">IF(OR(AND(F48&gt;0,J48&gt;0),AND(F48&lt;0,J48&gt;0)),"VILLA",ROUND(IF((OR(J48=0,J48="")),F48*STU,IF(J48&lt;0,F48*STU,J48)),0))</f>
        <v>0</v>
      </c>
      <c r="M48" s="287"/>
      <c r="N48" s="297"/>
      <c r="O48" s="288"/>
      <c r="P48" s="296">
        <f t="shared" ref="P48:P54" si="39">ROUND(INT(MAX(IF((G48+H48*N48*D$10/12)&gt;(0.9*L48),IF(J48&lt;0,0,0.9*F48-G48),IF(J48&lt;0,0,(H48+J48)*N48*D$10/12)),0)+0.5),0)</f>
        <v>0</v>
      </c>
      <c r="Q48" s="296" t="str">
        <f t="shared" ref="Q48:Q55" si="40">IF(J48&lt;0,H48-P48+J48,"")</f>
        <v/>
      </c>
      <c r="R48" s="287"/>
      <c r="S48" s="296">
        <f t="shared" ref="S48:S54" si="41">IF(J48&lt;0,0,G48+P48)</f>
        <v>0</v>
      </c>
      <c r="T48" s="296">
        <f t="shared" ref="T48:T54" si="42">IF(J48&lt;0,0,L48-S48)</f>
        <v>0</v>
      </c>
      <c r="U48" s="298"/>
      <c r="V48" s="299">
        <f t="shared" ref="V48:V54" si="43">ROUND((X48+W48),0)</f>
        <v>0</v>
      </c>
      <c r="W48" s="300">
        <f t="shared" ref="W48:W54" si="44">ROUND(IF(X48=0,0,IF(J48&lt;0,-(X48),IF((L48*10%&gt;T48-X48),-ROUND((L48*10%-T48+X48),0),0))),0)</f>
        <v>0</v>
      </c>
      <c r="X48" s="267">
        <v>0</v>
      </c>
      <c r="Y48" s="301"/>
      <c r="AA48" s="303"/>
      <c r="AB48" s="303" t="str">
        <f t="shared" si="34"/>
        <v/>
      </c>
      <c r="AC48" s="304">
        <f t="shared" si="35"/>
        <v>0</v>
      </c>
      <c r="AD48" s="304" t="str">
        <f t="shared" si="36"/>
        <v/>
      </c>
    </row>
    <row r="49" spans="1:30" s="263" customFormat="1" ht="12.75" hidden="1" outlineLevel="2">
      <c r="A49" s="291" t="str">
        <f t="shared" si="33"/>
        <v/>
      </c>
      <c r="B49" s="292"/>
      <c r="C49" s="309"/>
      <c r="D49" s="294"/>
      <c r="E49" s="286"/>
      <c r="F49" s="295"/>
      <c r="G49" s="295"/>
      <c r="H49" s="296">
        <f t="shared" si="37"/>
        <v>0</v>
      </c>
      <c r="I49" s="287"/>
      <c r="J49" s="296"/>
      <c r="K49" s="287"/>
      <c r="L49" s="296">
        <f t="shared" si="38"/>
        <v>0</v>
      </c>
      <c r="M49" s="287"/>
      <c r="N49" s="297"/>
      <c r="O49" s="288"/>
      <c r="P49" s="296">
        <f t="shared" si="39"/>
        <v>0</v>
      </c>
      <c r="Q49" s="296" t="str">
        <f t="shared" si="40"/>
        <v/>
      </c>
      <c r="R49" s="287"/>
      <c r="S49" s="296">
        <f t="shared" si="41"/>
        <v>0</v>
      </c>
      <c r="T49" s="296">
        <f t="shared" si="42"/>
        <v>0</v>
      </c>
      <c r="U49" s="298"/>
      <c r="V49" s="299">
        <f t="shared" si="43"/>
        <v>0</v>
      </c>
      <c r="W49" s="300">
        <f t="shared" si="44"/>
        <v>0</v>
      </c>
      <c r="X49" s="267">
        <v>0</v>
      </c>
      <c r="Y49" s="301"/>
      <c r="AA49" s="303"/>
      <c r="AB49" s="303" t="str">
        <f t="shared" si="34"/>
        <v/>
      </c>
      <c r="AC49" s="304">
        <f t="shared" si="35"/>
        <v>0</v>
      </c>
      <c r="AD49" s="304" t="str">
        <f t="shared" si="36"/>
        <v/>
      </c>
    </row>
    <row r="50" spans="1:30" s="263" customFormat="1" ht="12.75" hidden="1" outlineLevel="2">
      <c r="A50" s="291" t="str">
        <f t="shared" si="33"/>
        <v/>
      </c>
      <c r="B50" s="292"/>
      <c r="C50" s="320"/>
      <c r="D50" s="294"/>
      <c r="E50" s="286"/>
      <c r="F50" s="295"/>
      <c r="G50" s="295"/>
      <c r="H50" s="296">
        <f t="shared" si="37"/>
        <v>0</v>
      </c>
      <c r="I50" s="287"/>
      <c r="J50" s="296"/>
      <c r="K50" s="287"/>
      <c r="L50" s="296">
        <f t="shared" si="38"/>
        <v>0</v>
      </c>
      <c r="M50" s="287"/>
      <c r="N50" s="297"/>
      <c r="O50" s="288"/>
      <c r="P50" s="296">
        <f t="shared" si="39"/>
        <v>0</v>
      </c>
      <c r="Q50" s="296" t="str">
        <f t="shared" si="40"/>
        <v/>
      </c>
      <c r="R50" s="287"/>
      <c r="S50" s="296">
        <f t="shared" si="41"/>
        <v>0</v>
      </c>
      <c r="T50" s="296">
        <f t="shared" si="42"/>
        <v>0</v>
      </c>
      <c r="U50" s="298"/>
      <c r="V50" s="299">
        <f t="shared" si="43"/>
        <v>0</v>
      </c>
      <c r="W50" s="300">
        <f t="shared" si="44"/>
        <v>0</v>
      </c>
      <c r="X50" s="267">
        <v>0</v>
      </c>
      <c r="Y50" s="301"/>
      <c r="AA50" s="303"/>
      <c r="AB50" s="303" t="str">
        <f t="shared" si="34"/>
        <v/>
      </c>
      <c r="AC50" s="304">
        <f t="shared" si="35"/>
        <v>0</v>
      </c>
      <c r="AD50" s="304" t="str">
        <f t="shared" si="36"/>
        <v/>
      </c>
    </row>
    <row r="51" spans="1:30" s="263" customFormat="1" ht="12.75" hidden="1" outlineLevel="2">
      <c r="A51" s="291" t="str">
        <f t="shared" si="33"/>
        <v/>
      </c>
      <c r="B51" s="292"/>
      <c r="C51" s="320"/>
      <c r="D51" s="294"/>
      <c r="E51" s="286"/>
      <c r="F51" s="295"/>
      <c r="G51" s="295"/>
      <c r="H51" s="296">
        <f t="shared" si="37"/>
        <v>0</v>
      </c>
      <c r="I51" s="287"/>
      <c r="J51" s="296"/>
      <c r="K51" s="287"/>
      <c r="L51" s="296">
        <f t="shared" si="38"/>
        <v>0</v>
      </c>
      <c r="M51" s="287"/>
      <c r="N51" s="297"/>
      <c r="O51" s="288"/>
      <c r="P51" s="296">
        <f t="shared" si="39"/>
        <v>0</v>
      </c>
      <c r="Q51" s="296" t="str">
        <f t="shared" si="40"/>
        <v/>
      </c>
      <c r="R51" s="287"/>
      <c r="S51" s="296">
        <f t="shared" si="41"/>
        <v>0</v>
      </c>
      <c r="T51" s="296">
        <f t="shared" si="42"/>
        <v>0</v>
      </c>
      <c r="U51" s="298"/>
      <c r="V51" s="299">
        <f t="shared" si="43"/>
        <v>0</v>
      </c>
      <c r="W51" s="300">
        <f t="shared" si="44"/>
        <v>0</v>
      </c>
      <c r="X51" s="267">
        <v>0</v>
      </c>
      <c r="Y51" s="301"/>
      <c r="AA51" s="303"/>
      <c r="AB51" s="303" t="str">
        <f t="shared" si="34"/>
        <v/>
      </c>
      <c r="AC51" s="304">
        <f t="shared" si="35"/>
        <v>0</v>
      </c>
      <c r="AD51" s="304" t="str">
        <f t="shared" si="36"/>
        <v/>
      </c>
    </row>
    <row r="52" spans="1:30" s="263" customFormat="1" ht="12.75" hidden="1" outlineLevel="2">
      <c r="A52" s="291" t="str">
        <f t="shared" si="33"/>
        <v/>
      </c>
      <c r="B52" s="292"/>
      <c r="C52" s="320"/>
      <c r="D52" s="294"/>
      <c r="E52" s="286"/>
      <c r="F52" s="295"/>
      <c r="G52" s="295"/>
      <c r="H52" s="296">
        <f t="shared" si="37"/>
        <v>0</v>
      </c>
      <c r="I52" s="287"/>
      <c r="J52" s="296"/>
      <c r="K52" s="287"/>
      <c r="L52" s="296">
        <f t="shared" si="38"/>
        <v>0</v>
      </c>
      <c r="M52" s="287"/>
      <c r="N52" s="297"/>
      <c r="O52" s="288"/>
      <c r="P52" s="296">
        <f t="shared" si="39"/>
        <v>0</v>
      </c>
      <c r="Q52" s="296" t="str">
        <f t="shared" si="40"/>
        <v/>
      </c>
      <c r="R52" s="287"/>
      <c r="S52" s="296">
        <f t="shared" si="41"/>
        <v>0</v>
      </c>
      <c r="T52" s="296">
        <f t="shared" si="42"/>
        <v>0</v>
      </c>
      <c r="U52" s="298"/>
      <c r="V52" s="299">
        <f t="shared" si="43"/>
        <v>0</v>
      </c>
      <c r="W52" s="300">
        <f t="shared" si="44"/>
        <v>0</v>
      </c>
      <c r="X52" s="267">
        <v>0</v>
      </c>
      <c r="Y52" s="301"/>
      <c r="AA52" s="303"/>
      <c r="AB52" s="303" t="str">
        <f t="shared" si="34"/>
        <v/>
      </c>
      <c r="AC52" s="304">
        <f t="shared" si="35"/>
        <v>0</v>
      </c>
      <c r="AD52" s="304" t="str">
        <f t="shared" si="36"/>
        <v/>
      </c>
    </row>
    <row r="53" spans="1:30" s="263" customFormat="1" ht="12.75" hidden="1" outlineLevel="2">
      <c r="A53" s="291" t="str">
        <f t="shared" si="33"/>
        <v/>
      </c>
      <c r="B53" s="292"/>
      <c r="C53" s="320"/>
      <c r="D53" s="294"/>
      <c r="E53" s="286"/>
      <c r="F53" s="295"/>
      <c r="G53" s="295"/>
      <c r="H53" s="296">
        <f t="shared" si="37"/>
        <v>0</v>
      </c>
      <c r="I53" s="287"/>
      <c r="J53" s="296"/>
      <c r="K53" s="287"/>
      <c r="L53" s="296">
        <f t="shared" si="38"/>
        <v>0</v>
      </c>
      <c r="M53" s="287"/>
      <c r="N53" s="297"/>
      <c r="O53" s="288"/>
      <c r="P53" s="296">
        <f t="shared" si="39"/>
        <v>0</v>
      </c>
      <c r="Q53" s="296" t="str">
        <f t="shared" si="40"/>
        <v/>
      </c>
      <c r="R53" s="287"/>
      <c r="S53" s="296">
        <f t="shared" si="41"/>
        <v>0</v>
      </c>
      <c r="T53" s="296">
        <f t="shared" si="42"/>
        <v>0</v>
      </c>
      <c r="U53" s="298"/>
      <c r="V53" s="299">
        <f t="shared" si="43"/>
        <v>0</v>
      </c>
      <c r="W53" s="300">
        <f t="shared" si="44"/>
        <v>0</v>
      </c>
      <c r="X53" s="267">
        <v>0</v>
      </c>
      <c r="Y53" s="301"/>
      <c r="AA53" s="303"/>
      <c r="AB53" s="303" t="str">
        <f t="shared" si="34"/>
        <v/>
      </c>
      <c r="AC53" s="304">
        <f t="shared" si="35"/>
        <v>0</v>
      </c>
      <c r="AD53" s="304" t="str">
        <f t="shared" si="36"/>
        <v/>
      </c>
    </row>
    <row r="54" spans="1:30" s="263" customFormat="1" ht="12.75" hidden="1" outlineLevel="2">
      <c r="A54" s="291" t="str">
        <f t="shared" si="33"/>
        <v/>
      </c>
      <c r="B54" s="292"/>
      <c r="C54" s="320"/>
      <c r="D54" s="294"/>
      <c r="E54" s="286"/>
      <c r="F54" s="295"/>
      <c r="G54" s="295"/>
      <c r="H54" s="296">
        <f t="shared" si="37"/>
        <v>0</v>
      </c>
      <c r="I54" s="287"/>
      <c r="J54" s="296"/>
      <c r="K54" s="287"/>
      <c r="L54" s="296">
        <f t="shared" si="38"/>
        <v>0</v>
      </c>
      <c r="M54" s="287"/>
      <c r="N54" s="297"/>
      <c r="O54" s="288"/>
      <c r="P54" s="296">
        <f t="shared" si="39"/>
        <v>0</v>
      </c>
      <c r="Q54" s="296" t="str">
        <f t="shared" si="40"/>
        <v/>
      </c>
      <c r="R54" s="287"/>
      <c r="S54" s="296">
        <f t="shared" si="41"/>
        <v>0</v>
      </c>
      <c r="T54" s="296">
        <f t="shared" si="42"/>
        <v>0</v>
      </c>
      <c r="U54" s="298"/>
      <c r="V54" s="299">
        <f t="shared" si="43"/>
        <v>0</v>
      </c>
      <c r="W54" s="300">
        <f t="shared" si="44"/>
        <v>0</v>
      </c>
      <c r="X54" s="267">
        <v>0</v>
      </c>
      <c r="Y54" s="301"/>
      <c r="AA54" s="303"/>
      <c r="AB54" s="303" t="str">
        <f t="shared" si="34"/>
        <v/>
      </c>
      <c r="AC54" s="304">
        <f t="shared" si="35"/>
        <v>0</v>
      </c>
      <c r="AD54" s="304" t="str">
        <f t="shared" si="36"/>
        <v/>
      </c>
    </row>
    <row r="55" spans="1:30" s="263" customFormat="1" ht="5.25" hidden="1" customHeight="1" outlineLevel="1" collapsed="1">
      <c r="A55" s="291" t="str">
        <f t="shared" si="33"/>
        <v/>
      </c>
      <c r="B55" s="292"/>
      <c r="C55" s="309"/>
      <c r="D55" s="318"/>
      <c r="E55" s="286"/>
      <c r="F55" s="296"/>
      <c r="G55" s="296"/>
      <c r="H55" s="296"/>
      <c r="I55" s="287"/>
      <c r="J55" s="296"/>
      <c r="K55" s="287"/>
      <c r="L55" s="296"/>
      <c r="M55" s="287"/>
      <c r="N55" s="275"/>
      <c r="O55" s="288"/>
      <c r="P55" s="296"/>
      <c r="Q55" s="296" t="str">
        <f t="shared" si="40"/>
        <v/>
      </c>
      <c r="R55" s="287"/>
      <c r="S55" s="296"/>
      <c r="T55" s="296"/>
      <c r="U55" s="298"/>
      <c r="V55" s="299"/>
      <c r="W55" s="300"/>
      <c r="X55" s="267"/>
      <c r="Y55" s="301"/>
      <c r="AA55" s="303"/>
      <c r="AB55" s="303" t="str">
        <f t="shared" si="34"/>
        <v/>
      </c>
      <c r="AC55" s="304">
        <f t="shared" si="35"/>
        <v>0</v>
      </c>
      <c r="AD55" s="304" t="str">
        <f t="shared" si="36"/>
        <v/>
      </c>
    </row>
    <row r="56" spans="1:30" s="263" customFormat="1" ht="10.5" hidden="1" customHeight="1" outlineLevel="1">
      <c r="A56" s="291" t="str">
        <f t="shared" si="33"/>
        <v/>
      </c>
      <c r="B56" s="292"/>
      <c r="C56" s="309"/>
      <c r="D56" s="285"/>
      <c r="E56" s="286"/>
      <c r="F56" s="310">
        <f>SUM(F48:F55)</f>
        <v>0</v>
      </c>
      <c r="G56" s="310">
        <f>SUM(G48:G55)</f>
        <v>0</v>
      </c>
      <c r="H56" s="310">
        <f>SUM(H48:H55)</f>
        <v>0</v>
      </c>
      <c r="I56" s="287"/>
      <c r="J56" s="310">
        <f>SUM(J48:J55)</f>
        <v>0</v>
      </c>
      <c r="K56" s="287"/>
      <c r="L56" s="310">
        <f>SUM(L48:L55)</f>
        <v>0</v>
      </c>
      <c r="M56" s="287"/>
      <c r="N56" s="275"/>
      <c r="O56" s="288"/>
      <c r="P56" s="310">
        <f>SUM(P48:P55)</f>
        <v>0</v>
      </c>
      <c r="Q56" s="310">
        <f>SUM(Q48:Q55)</f>
        <v>0</v>
      </c>
      <c r="R56" s="310"/>
      <c r="S56" s="310">
        <f>SUM(S48:S55)</f>
        <v>0</v>
      </c>
      <c r="T56" s="310">
        <f>SUM(T48:T55)</f>
        <v>0</v>
      </c>
      <c r="U56" s="310"/>
      <c r="V56" s="310">
        <f>SUM(V48:V55)</f>
        <v>0</v>
      </c>
      <c r="W56" s="310">
        <f>SUM(W48:W55)</f>
        <v>0</v>
      </c>
      <c r="X56" s="310">
        <f>SUM(X48:X55)</f>
        <v>0</v>
      </c>
      <c r="Y56" s="301"/>
      <c r="Z56" s="310">
        <f>SUM(Z48:Z55)</f>
        <v>0</v>
      </c>
      <c r="AA56" s="303"/>
      <c r="AB56" s="303" t="str">
        <f t="shared" si="34"/>
        <v/>
      </c>
      <c r="AC56" s="304">
        <f t="shared" si="35"/>
        <v>0</v>
      </c>
      <c r="AD56" s="304" t="str">
        <f t="shared" si="36"/>
        <v/>
      </c>
    </row>
    <row r="57" spans="1:30" s="263" customFormat="1" ht="13.5" collapsed="1">
      <c r="A57" s="291" t="str">
        <f t="shared" si="33"/>
        <v/>
      </c>
      <c r="B57" s="292"/>
      <c r="C57" s="75" t="s">
        <v>82</v>
      </c>
      <c r="D57" s="285"/>
      <c r="E57" s="286"/>
      <c r="F57" s="296"/>
      <c r="G57" s="296"/>
      <c r="H57" s="296"/>
      <c r="I57" s="287"/>
      <c r="J57" s="296"/>
      <c r="K57" s="287"/>
      <c r="L57" s="296"/>
      <c r="M57" s="287"/>
      <c r="N57" s="261"/>
      <c r="O57" s="288"/>
      <c r="P57" s="296"/>
      <c r="Q57" s="296"/>
      <c r="R57" s="287"/>
      <c r="S57" s="296"/>
      <c r="T57" s="296"/>
      <c r="U57" s="298"/>
      <c r="V57" s="299"/>
      <c r="W57" s="267"/>
      <c r="X57" s="267"/>
      <c r="Y57" s="316"/>
      <c r="AA57" s="303"/>
      <c r="AB57" s="303" t="str">
        <f t="shared" si="34"/>
        <v/>
      </c>
      <c r="AC57" s="304">
        <f t="shared" si="35"/>
        <v>0</v>
      </c>
      <c r="AD57" s="304" t="str">
        <f t="shared" si="36"/>
        <v/>
      </c>
    </row>
    <row r="58" spans="1:30" s="263" customFormat="1" ht="12.75">
      <c r="A58" s="291" t="str">
        <f t="shared" si="33"/>
        <v/>
      </c>
      <c r="B58" s="292"/>
      <c r="C58" s="321" t="s">
        <v>93</v>
      </c>
      <c r="D58" s="294">
        <v>2005</v>
      </c>
      <c r="E58" s="286"/>
      <c r="F58" s="295">
        <v>11000000</v>
      </c>
      <c r="G58" s="295">
        <v>2200000</v>
      </c>
      <c r="H58" s="296">
        <f>+F58-G58</f>
        <v>8800000</v>
      </c>
      <c r="I58" s="287"/>
      <c r="J58" s="296"/>
      <c r="K58" s="287"/>
      <c r="L58" s="296">
        <f>IF(OR(AND(F58&gt;0,J58&gt;0),AND(F58&lt;0,J58&gt;0)),"VILLA",ROUND(IF((OR(J58=0,J58="")),F58*STU,IF(J58&lt;0,F58*STU,J58)),0))</f>
        <v>11000000</v>
      </c>
      <c r="M58" s="287"/>
      <c r="N58" s="297">
        <v>0.2</v>
      </c>
      <c r="O58" s="288"/>
      <c r="P58" s="296">
        <f>ROUND(INT(MAX(IF((G58+H58*N58*D$10/12)&gt;(0.9*L58),IF(J58&lt;0,0,0.9*F58-G58),IF(J58&lt;0,0,(H58+J58)*N58*D$10/12)),0)+0.5),0)</f>
        <v>1760000</v>
      </c>
      <c r="Q58" s="296" t="str">
        <f t="shared" ref="Q58:Q63" si="45">IF(J58&lt;0,H58-P58+J58,"")</f>
        <v/>
      </c>
      <c r="R58" s="287"/>
      <c r="S58" s="296">
        <f>IF(J58&lt;0,0,G58+P58)</f>
        <v>3960000</v>
      </c>
      <c r="T58" s="296">
        <f>IF(J58&lt;0,0,L58-S58)</f>
        <v>7040000</v>
      </c>
      <c r="U58" s="298"/>
      <c r="V58" s="299">
        <f>ROUND((X58+W58),0)</f>
        <v>0</v>
      </c>
      <c r="W58" s="300">
        <f>ROUND(IF(X58=0,0,IF(J58&lt;0,-(X58),IF((L58*10%&gt;T58-X58),-ROUND((L58*10%-T58+X58),0),0))),0)</f>
        <v>0</v>
      </c>
      <c r="X58" s="267">
        <v>0</v>
      </c>
      <c r="Y58" s="301"/>
      <c r="AA58" s="303"/>
      <c r="AB58" s="303" t="str">
        <f t="shared" si="34"/>
        <v/>
      </c>
      <c r="AC58" s="304">
        <f t="shared" si="35"/>
        <v>0</v>
      </c>
      <c r="AD58" s="304" t="str">
        <f t="shared" si="36"/>
        <v/>
      </c>
    </row>
    <row r="59" spans="1:30" s="263" customFormat="1" ht="12.75">
      <c r="A59" s="291" t="str">
        <f t="shared" si="33"/>
        <v/>
      </c>
      <c r="B59" s="292"/>
      <c r="C59" s="309" t="s">
        <v>99</v>
      </c>
      <c r="D59" s="318">
        <v>2004</v>
      </c>
      <c r="E59" s="286"/>
      <c r="F59" s="295">
        <v>1500000</v>
      </c>
      <c r="G59" s="295">
        <v>550000</v>
      </c>
      <c r="H59" s="296">
        <f>+F59-G59</f>
        <v>950000</v>
      </c>
      <c r="I59" s="287"/>
      <c r="J59" s="296"/>
      <c r="K59" s="287"/>
      <c r="L59" s="296">
        <f>IF(OR(AND(F59&gt;0,J59&gt;0),AND(F59&lt;0,J59&gt;0)),"VILLA",ROUND(IF((OR(J59=0,J59="")),F59*STU,IF(J59&lt;0,F59*STU,J59)),0))</f>
        <v>1500000</v>
      </c>
      <c r="M59" s="287"/>
      <c r="N59" s="297">
        <v>0.2</v>
      </c>
      <c r="O59" s="288"/>
      <c r="P59" s="296">
        <f>ROUND(INT(MAX(IF((G59+H59*N59*D$10/12)&gt;(0.9*L59),IF(J59&lt;0,0,0.9*F59-G59),IF(J59&lt;0,0,(H59+J59)*N59*D$10/12)),0)+0.5),0)</f>
        <v>190000</v>
      </c>
      <c r="Q59" s="296" t="str">
        <f t="shared" si="45"/>
        <v/>
      </c>
      <c r="R59" s="287"/>
      <c r="S59" s="296">
        <f>IF(J59&lt;0,0,G59+P59)</f>
        <v>740000</v>
      </c>
      <c r="T59" s="296">
        <f>IF(J59&lt;0,0,L59-S59)</f>
        <v>760000</v>
      </c>
      <c r="U59" s="298"/>
      <c r="V59" s="299">
        <f>ROUND((X59+W59),0)</f>
        <v>0</v>
      </c>
      <c r="W59" s="300">
        <f>ROUND(IF(X59=0,0,IF(J59&lt;0,-(X59),IF((L59*10%&gt;T59-X59),-ROUND((L59*10%-T59+X59),0),0))),0)</f>
        <v>0</v>
      </c>
      <c r="X59" s="267">
        <v>0</v>
      </c>
      <c r="Y59" s="301"/>
      <c r="AA59" s="303"/>
      <c r="AB59" s="303" t="str">
        <f t="shared" si="34"/>
        <v/>
      </c>
      <c r="AC59" s="304">
        <f t="shared" si="35"/>
        <v>0</v>
      </c>
      <c r="AD59" s="304" t="str">
        <f t="shared" si="36"/>
        <v/>
      </c>
    </row>
    <row r="60" spans="1:30" s="263" customFormat="1" ht="12.75" hidden="1" outlineLevel="1">
      <c r="A60" s="291" t="str">
        <f t="shared" si="33"/>
        <v/>
      </c>
      <c r="B60" s="292"/>
      <c r="C60" s="309"/>
      <c r="D60" s="318"/>
      <c r="E60" s="286"/>
      <c r="F60" s="295"/>
      <c r="G60" s="295"/>
      <c r="H60" s="296">
        <f>+F60-G60</f>
        <v>0</v>
      </c>
      <c r="I60" s="287"/>
      <c r="J60" s="296"/>
      <c r="K60" s="287"/>
      <c r="L60" s="296">
        <f>IF(OR(AND(F60&gt;0,J60&gt;0),AND(F60&lt;0,J60&gt;0)),"VILLA",ROUND(IF((OR(J60=0,J60="")),F60*STU,IF(J60&lt;0,F60*STU,J60)),0))</f>
        <v>0</v>
      </c>
      <c r="M60" s="287"/>
      <c r="N60" s="297"/>
      <c r="O60" s="288"/>
      <c r="P60" s="296">
        <f>ROUND(INT(MAX(IF((G60+H60*N60*D$10/12)&gt;(0.9*L60),IF(J60&lt;0,0,0.9*F60-G60),IF(J60&lt;0,0,(H60+J60)*N60*D$10/12)),0)+0.5),0)</f>
        <v>0</v>
      </c>
      <c r="Q60" s="296" t="str">
        <f t="shared" si="45"/>
        <v/>
      </c>
      <c r="R60" s="287"/>
      <c r="S60" s="296">
        <f>IF(J60&lt;0,0,G60+P60)</f>
        <v>0</v>
      </c>
      <c r="T60" s="296">
        <f>IF(J60&lt;0,0,L60-S60)</f>
        <v>0</v>
      </c>
      <c r="U60" s="298"/>
      <c r="V60" s="299">
        <f>ROUND((X60+W60),0)</f>
        <v>0</v>
      </c>
      <c r="W60" s="300">
        <f>ROUND(IF(X60=0,0,IF(J60&lt;0,-(X60),IF((L60*10%&gt;T60-X60),-ROUND((L60*10%-T60+X60),0),0))),0)</f>
        <v>0</v>
      </c>
      <c r="X60" s="267">
        <v>0</v>
      </c>
      <c r="Y60" s="301"/>
      <c r="AA60" s="303"/>
      <c r="AB60" s="303" t="str">
        <f t="shared" si="34"/>
        <v/>
      </c>
      <c r="AC60" s="304">
        <f t="shared" si="35"/>
        <v>0</v>
      </c>
      <c r="AD60" s="304" t="str">
        <f t="shared" si="36"/>
        <v/>
      </c>
    </row>
    <row r="61" spans="1:30" s="263" customFormat="1" ht="12.75" hidden="1" outlineLevel="1">
      <c r="A61" s="291" t="str">
        <f t="shared" si="33"/>
        <v/>
      </c>
      <c r="B61" s="292"/>
      <c r="C61" s="309"/>
      <c r="D61" s="318"/>
      <c r="E61" s="286"/>
      <c r="F61" s="295"/>
      <c r="G61" s="295"/>
      <c r="H61" s="296">
        <f>+F61-G61</f>
        <v>0</v>
      </c>
      <c r="I61" s="287"/>
      <c r="J61" s="296"/>
      <c r="K61" s="287"/>
      <c r="L61" s="296">
        <f>IF(OR(AND(F61&gt;0,J61&gt;0),AND(F61&lt;0,J61&gt;0)),"VILLA",ROUND(IF((OR(J61=0,J61="")),F61*STU,IF(J61&lt;0,F61*STU,J61)),0))</f>
        <v>0</v>
      </c>
      <c r="M61" s="287"/>
      <c r="N61" s="297"/>
      <c r="O61" s="288"/>
      <c r="P61" s="296">
        <f>ROUND(INT(MAX(IF((G61+H61*N61*D$10/12)&gt;(0.9*L61),IF(J61&lt;0,0,0.9*F61-G61),IF(J61&lt;0,0,(H61+J61)*N61*D$10/12)),0)+0.5),0)</f>
        <v>0</v>
      </c>
      <c r="Q61" s="296" t="str">
        <f t="shared" si="45"/>
        <v/>
      </c>
      <c r="R61" s="287"/>
      <c r="S61" s="296">
        <f>IF(J61&lt;0,0,G61+P61)</f>
        <v>0</v>
      </c>
      <c r="T61" s="296">
        <f>IF(J61&lt;0,0,L61-S61)</f>
        <v>0</v>
      </c>
      <c r="U61" s="298"/>
      <c r="V61" s="299">
        <f>ROUND((X61+W61),0)</f>
        <v>0</v>
      </c>
      <c r="W61" s="300">
        <f>ROUND(IF(X61=0,0,IF(J61&lt;0,-(X61),IF((L61*10%&gt;T61-X61),-ROUND((L61*10%-T61+X61),0),0))),0)</f>
        <v>0</v>
      </c>
      <c r="X61" s="267">
        <v>0</v>
      </c>
      <c r="Y61" s="301"/>
      <c r="AA61" s="303"/>
      <c r="AB61" s="303" t="str">
        <f t="shared" si="34"/>
        <v/>
      </c>
      <c r="AC61" s="304">
        <f t="shared" si="35"/>
        <v>0</v>
      </c>
      <c r="AD61" s="304" t="str">
        <f t="shared" si="36"/>
        <v/>
      </c>
    </row>
    <row r="62" spans="1:30" s="263" customFormat="1" ht="12.75" hidden="1" outlineLevel="1">
      <c r="A62" s="291" t="str">
        <f t="shared" si="33"/>
        <v/>
      </c>
      <c r="B62" s="292"/>
      <c r="C62" s="309"/>
      <c r="D62" s="318"/>
      <c r="E62" s="286"/>
      <c r="F62" s="295"/>
      <c r="G62" s="295"/>
      <c r="H62" s="296">
        <f>+F62-G62</f>
        <v>0</v>
      </c>
      <c r="I62" s="287"/>
      <c r="J62" s="296"/>
      <c r="K62" s="287"/>
      <c r="L62" s="296">
        <f>IF(OR(AND(F62&gt;0,J62&gt;0),AND(F62&lt;0,J62&gt;0)),"VILLA",ROUND(IF((OR(J62=0,J62="")),F62*STU,IF(J62&lt;0,F62*STU,J62)),0))</f>
        <v>0</v>
      </c>
      <c r="M62" s="287"/>
      <c r="N62" s="297"/>
      <c r="O62" s="288"/>
      <c r="P62" s="296">
        <f>ROUND(INT(MAX(IF((G62+H62*N62*D$10/12)&gt;(0.9*L62),IF(J62&lt;0,0,0.9*F62-G62),IF(J62&lt;0,0,(H62+J62)*N62*D$10/12)),0)+0.5),0)</f>
        <v>0</v>
      </c>
      <c r="Q62" s="296" t="str">
        <f t="shared" si="45"/>
        <v/>
      </c>
      <c r="R62" s="287"/>
      <c r="S62" s="296">
        <f>IF(J62&lt;0,0,G62+P62)</f>
        <v>0</v>
      </c>
      <c r="T62" s="296">
        <f>IF(J62&lt;0,0,L62-S62)</f>
        <v>0</v>
      </c>
      <c r="U62" s="298"/>
      <c r="V62" s="299">
        <f>ROUND((X62+W62),0)</f>
        <v>0</v>
      </c>
      <c r="W62" s="300">
        <f>ROUND(IF(X62=0,0,IF(J62&lt;0,-(X62),IF((L62*10%&gt;T62-X62),-ROUND((L62*10%-T62+X62),0),0))),0)</f>
        <v>0</v>
      </c>
      <c r="X62" s="267">
        <v>0</v>
      </c>
      <c r="Y62" s="301"/>
      <c r="AA62" s="303"/>
      <c r="AB62" s="303" t="str">
        <f t="shared" si="34"/>
        <v/>
      </c>
      <c r="AC62" s="304">
        <f t="shared" si="35"/>
        <v>0</v>
      </c>
      <c r="AD62" s="304" t="str">
        <f t="shared" si="36"/>
        <v/>
      </c>
    </row>
    <row r="63" spans="1:30" s="263" customFormat="1" ht="6.75" customHeight="1" collapsed="1">
      <c r="A63" s="291" t="str">
        <f t="shared" si="33"/>
        <v/>
      </c>
      <c r="B63" s="292"/>
      <c r="C63" s="309"/>
      <c r="D63" s="318"/>
      <c r="E63" s="286"/>
      <c r="F63" s="296"/>
      <c r="G63" s="296"/>
      <c r="H63" s="296"/>
      <c r="I63" s="287"/>
      <c r="J63" s="296"/>
      <c r="K63" s="287"/>
      <c r="L63" s="296"/>
      <c r="M63" s="287"/>
      <c r="N63" s="322"/>
      <c r="O63" s="288"/>
      <c r="P63" s="296"/>
      <c r="Q63" s="296" t="str">
        <f t="shared" si="45"/>
        <v/>
      </c>
      <c r="R63" s="287"/>
      <c r="S63" s="296"/>
      <c r="T63" s="296"/>
      <c r="U63" s="298"/>
      <c r="V63" s="299"/>
      <c r="W63" s="300"/>
      <c r="X63" s="267"/>
      <c r="Y63" s="301"/>
      <c r="AA63" s="303"/>
      <c r="AB63" s="303" t="str">
        <f t="shared" si="34"/>
        <v/>
      </c>
      <c r="AC63" s="304">
        <f t="shared" si="35"/>
        <v>0</v>
      </c>
      <c r="AD63" s="304" t="str">
        <f t="shared" si="36"/>
        <v/>
      </c>
    </row>
    <row r="64" spans="1:30" s="263" customFormat="1" ht="10.5" customHeight="1">
      <c r="A64" s="291" t="str">
        <f t="shared" si="33"/>
        <v/>
      </c>
      <c r="B64" s="292"/>
      <c r="C64" s="309"/>
      <c r="D64" s="285"/>
      <c r="E64" s="286"/>
      <c r="F64" s="310">
        <f>SUM(F58:F63)</f>
        <v>12500000</v>
      </c>
      <c r="G64" s="310">
        <f>SUM(G58:G63)</f>
        <v>2750000</v>
      </c>
      <c r="H64" s="310">
        <f>SUM(H58:H63)</f>
        <v>9750000</v>
      </c>
      <c r="I64" s="287"/>
      <c r="J64" s="310">
        <f>SUM(J58:J63)</f>
        <v>0</v>
      </c>
      <c r="K64" s="287"/>
      <c r="L64" s="310">
        <f>SUM(L58:L63)</f>
        <v>12500000</v>
      </c>
      <c r="M64" s="287"/>
      <c r="N64" s="275"/>
      <c r="O64" s="288"/>
      <c r="P64" s="310">
        <f>SUM(P58:P63)</f>
        <v>1950000</v>
      </c>
      <c r="Q64" s="310">
        <f>SUM(Q58:Q63)</f>
        <v>0</v>
      </c>
      <c r="R64" s="310"/>
      <c r="S64" s="310">
        <f>SUM(S58:S63)</f>
        <v>4700000</v>
      </c>
      <c r="T64" s="310">
        <f>SUM(T58:T63)</f>
        <v>7800000</v>
      </c>
      <c r="U64" s="310"/>
      <c r="V64" s="310">
        <f>SUM(V58:V63)</f>
        <v>0</v>
      </c>
      <c r="W64" s="310">
        <f>SUM(W58:W63)</f>
        <v>0</v>
      </c>
      <c r="X64" s="310">
        <f>SUM(X58:X63)</f>
        <v>0</v>
      </c>
      <c r="Y64" s="301"/>
      <c r="Z64" s="310">
        <f>SUM(Z58:Z63)</f>
        <v>0</v>
      </c>
      <c r="AA64" s="303"/>
      <c r="AB64" s="303" t="str">
        <f t="shared" si="34"/>
        <v/>
      </c>
      <c r="AC64" s="304">
        <f t="shared" si="35"/>
        <v>0</v>
      </c>
      <c r="AD64" s="304" t="str">
        <f t="shared" si="36"/>
        <v/>
      </c>
    </row>
    <row r="65" spans="1:50" s="263" customFormat="1" ht="13.5" hidden="1" outlineLevel="1">
      <c r="A65" s="291" t="str">
        <f t="shared" si="33"/>
        <v/>
      </c>
      <c r="B65" s="292"/>
      <c r="C65" s="75" t="s">
        <v>5</v>
      </c>
      <c r="D65" s="285"/>
      <c r="E65" s="286"/>
      <c r="F65" s="296"/>
      <c r="G65" s="296"/>
      <c r="H65" s="296"/>
      <c r="I65" s="287"/>
      <c r="J65" s="296"/>
      <c r="K65" s="287"/>
      <c r="L65" s="296"/>
      <c r="M65" s="287"/>
      <c r="N65" s="261"/>
      <c r="O65" s="288"/>
      <c r="P65" s="296"/>
      <c r="Q65" s="296"/>
      <c r="R65" s="287"/>
      <c r="S65" s="296"/>
      <c r="T65" s="296"/>
      <c r="U65" s="298"/>
      <c r="V65" s="299"/>
      <c r="W65" s="267"/>
      <c r="X65" s="267"/>
      <c r="Y65" s="316"/>
      <c r="AA65" s="303"/>
      <c r="AB65" s="303" t="str">
        <f t="shared" si="34"/>
        <v/>
      </c>
      <c r="AC65" s="304">
        <f t="shared" si="35"/>
        <v>0</v>
      </c>
      <c r="AD65" s="304" t="str">
        <f t="shared" si="36"/>
        <v/>
      </c>
    </row>
    <row r="66" spans="1:50" s="263" customFormat="1" ht="12.75" hidden="1" outlineLevel="1">
      <c r="A66" s="291" t="str">
        <f t="shared" si="33"/>
        <v/>
      </c>
      <c r="B66" s="292"/>
      <c r="C66" s="293"/>
      <c r="D66" s="294"/>
      <c r="E66" s="286"/>
      <c r="F66" s="295"/>
      <c r="G66" s="295"/>
      <c r="H66" s="296">
        <f>+F66-G66</f>
        <v>0</v>
      </c>
      <c r="I66" s="287"/>
      <c r="J66" s="296"/>
      <c r="K66" s="287"/>
      <c r="L66" s="296">
        <f>IF(OR(AND(F66&gt;0,J66&gt;0),AND(F66&lt;0,J66&gt;0)),"VILLA",ROUND(IF((OR(J66=0,J66="")),F66*STU,IF(J66&lt;0,F66*STU,J66)),0))</f>
        <v>0</v>
      </c>
      <c r="M66" s="287"/>
      <c r="N66" s="297"/>
      <c r="O66" s="288"/>
      <c r="P66" s="296">
        <f>ROUND(INT(MAX(IF((G66+H66*N66*D$10/12)&gt;(0.9*L66),IF(J66&lt;0,0,0.9*F66-G66),IF(J66&lt;0,0,(H66+J66)*N66*D$10/12)),0)+0.5),0)</f>
        <v>0</v>
      </c>
      <c r="Q66" s="296" t="str">
        <f>IF(J66&lt;0,H66-P66+J66,"")</f>
        <v/>
      </c>
      <c r="R66" s="287"/>
      <c r="S66" s="296">
        <f>IF(J66&lt;0,0,G66+P66)</f>
        <v>0</v>
      </c>
      <c r="T66" s="296">
        <f>IF(J66&lt;0,0,L66-S66)</f>
        <v>0</v>
      </c>
      <c r="U66" s="298"/>
      <c r="V66" s="299">
        <f>+X66+W66</f>
        <v>0</v>
      </c>
      <c r="W66" s="300">
        <f>ROUND(IF(X66=0,0,IF(J66&lt;0,-(X66),IF((L66*10%&gt;T66-X66),-ROUND((L66*10%-T66+X66),0),0))),0)</f>
        <v>0</v>
      </c>
      <c r="X66" s="267">
        <v>0</v>
      </c>
      <c r="Y66" s="301"/>
      <c r="AA66" s="303"/>
      <c r="AB66" s="303" t="str">
        <f t="shared" si="34"/>
        <v/>
      </c>
      <c r="AC66" s="304">
        <f t="shared" si="35"/>
        <v>0</v>
      </c>
      <c r="AD66" s="304" t="str">
        <f t="shared" si="36"/>
        <v/>
      </c>
    </row>
    <row r="67" spans="1:50" s="263" customFormat="1" ht="12.75" hidden="1" outlineLevel="1">
      <c r="A67" s="291" t="str">
        <f t="shared" si="33"/>
        <v/>
      </c>
      <c r="B67" s="292"/>
      <c r="C67" s="293"/>
      <c r="D67" s="294"/>
      <c r="E67" s="286"/>
      <c r="F67" s="295"/>
      <c r="G67" s="295"/>
      <c r="H67" s="296">
        <f>+F67-G67</f>
        <v>0</v>
      </c>
      <c r="I67" s="287"/>
      <c r="J67" s="296"/>
      <c r="K67" s="287"/>
      <c r="L67" s="296">
        <f>IF(OR(AND(F67&gt;0,J67&gt;0),AND(F67&lt;0,J67&gt;0)),"VILLA",ROUND(IF((OR(J67=0,J67="")),F67*STU,IF(J67&lt;0,F67*STU,J67)),0))</f>
        <v>0</v>
      </c>
      <c r="M67" s="287"/>
      <c r="N67" s="297"/>
      <c r="O67" s="288"/>
      <c r="P67" s="296">
        <f>ROUND(INT(MAX(IF((G67+H67*N67*D$10/12)&gt;(0.9*L67),IF(J67&lt;0,0,0.9*F67-G67),IF(J67&lt;0,0,(H67+J67)*N67*D$10/12)),0)+0.5),0)</f>
        <v>0</v>
      </c>
      <c r="Q67" s="296" t="str">
        <f>IF(J67&lt;0,H67-P67+J67,"")</f>
        <v/>
      </c>
      <c r="R67" s="287"/>
      <c r="S67" s="296">
        <f>IF(J67&lt;0,0,G67+P67)</f>
        <v>0</v>
      </c>
      <c r="T67" s="296">
        <f>IF(J67&lt;0,0,L67-S67)</f>
        <v>0</v>
      </c>
      <c r="U67" s="298"/>
      <c r="V67" s="299">
        <f>+X67+W67</f>
        <v>0</v>
      </c>
      <c r="W67" s="300">
        <f>ROUND(IF(X67=0,0,IF(J67&lt;0,-(X67),IF((L67*10%&gt;T67-X67),-ROUND((L67*10%-T67+X67),0),0))),0)</f>
        <v>0</v>
      </c>
      <c r="X67" s="267">
        <v>0</v>
      </c>
      <c r="Y67" s="301"/>
      <c r="AA67" s="303"/>
      <c r="AB67" s="303" t="str">
        <f t="shared" si="34"/>
        <v/>
      </c>
      <c r="AC67" s="304">
        <f t="shared" si="35"/>
        <v>0</v>
      </c>
      <c r="AD67" s="304" t="str">
        <f t="shared" si="36"/>
        <v/>
      </c>
    </row>
    <row r="68" spans="1:50" s="263" customFormat="1" ht="12.75" hidden="1" outlineLevel="1">
      <c r="A68" s="291" t="str">
        <f t="shared" si="33"/>
        <v/>
      </c>
      <c r="B68" s="292"/>
      <c r="C68" s="293"/>
      <c r="D68" s="294"/>
      <c r="E68" s="286"/>
      <c r="F68" s="295"/>
      <c r="G68" s="295"/>
      <c r="H68" s="296">
        <f>+F68-G68</f>
        <v>0</v>
      </c>
      <c r="I68" s="287"/>
      <c r="J68" s="296"/>
      <c r="K68" s="287"/>
      <c r="L68" s="296">
        <f>IF(OR(AND(F68&gt;0,J68&gt;0),AND(F68&lt;0,J68&gt;0)),"VILLA",ROUND(IF((OR(J68=0,J68="")),F68*STU,IF(J68&lt;0,F68*STU,J68)),0))</f>
        <v>0</v>
      </c>
      <c r="M68" s="287"/>
      <c r="N68" s="297"/>
      <c r="O68" s="288"/>
      <c r="P68" s="296">
        <f>ROUND(INT(MAX(IF((G68+H68*N68*D$10/12)&gt;(0.9*L68),IF(J68&lt;0,0,0.9*F68-G68),IF(J68&lt;0,0,(H68+J68)*N68*D$10/12)),0)+0.5),0)</f>
        <v>0</v>
      </c>
      <c r="Q68" s="296" t="str">
        <f>IF(J68&lt;0,H68-P68+J68,"")</f>
        <v/>
      </c>
      <c r="R68" s="287"/>
      <c r="S68" s="296">
        <f>IF(J68&lt;0,0,G68+P68)</f>
        <v>0</v>
      </c>
      <c r="T68" s="296">
        <f>IF(J68&lt;0,0,L68-S68)</f>
        <v>0</v>
      </c>
      <c r="U68" s="298"/>
      <c r="V68" s="299">
        <f>+X68+W68</f>
        <v>0</v>
      </c>
      <c r="W68" s="300">
        <f>ROUND(IF(X68=0,0,IF(J68&lt;0,-(X68),IF((L68*10%&gt;T68-X68),-ROUND((L68*10%-T68+X68),0),0))),0)</f>
        <v>0</v>
      </c>
      <c r="X68" s="267">
        <v>0</v>
      </c>
      <c r="Y68" s="301"/>
      <c r="AA68" s="303"/>
      <c r="AB68" s="303" t="str">
        <f t="shared" si="34"/>
        <v/>
      </c>
      <c r="AC68" s="304">
        <f t="shared" si="35"/>
        <v>0</v>
      </c>
      <c r="AD68" s="304" t="str">
        <f t="shared" si="36"/>
        <v/>
      </c>
    </row>
    <row r="69" spans="1:50" s="263" customFormat="1" ht="12.75" hidden="1" outlineLevel="1">
      <c r="A69" s="291" t="str">
        <f t="shared" si="33"/>
        <v/>
      </c>
      <c r="B69" s="292"/>
      <c r="C69" s="293"/>
      <c r="D69" s="294"/>
      <c r="E69" s="286"/>
      <c r="F69" s="295"/>
      <c r="G69" s="295"/>
      <c r="H69" s="296">
        <f>+F69-G69</f>
        <v>0</v>
      </c>
      <c r="I69" s="287"/>
      <c r="J69" s="296"/>
      <c r="K69" s="287"/>
      <c r="L69" s="296">
        <f>IF(OR(AND(F69&gt;0,J69&gt;0),AND(F69&lt;0,J69&gt;0)),"VILLA",ROUND(IF((OR(J69=0,J69="")),F69*STU,IF(J69&lt;0,F69*STU,J69)),0))</f>
        <v>0</v>
      </c>
      <c r="M69" s="287"/>
      <c r="N69" s="297"/>
      <c r="O69" s="288"/>
      <c r="P69" s="296">
        <f>ROUND(INT(MAX(IF((G69+H69*N69*D$10/12)&gt;(0.9*L69),IF(J69&lt;0,0,0.9*F69-G69),IF(J69&lt;0,0,(H69+J69)*N69*D$10/12)),0)+0.5),0)</f>
        <v>0</v>
      </c>
      <c r="Q69" s="296" t="str">
        <f>IF(J69&lt;0,H69-P69+J69,"")</f>
        <v/>
      </c>
      <c r="R69" s="287"/>
      <c r="S69" s="296">
        <f>IF(J69&lt;0,0,G69+P69)</f>
        <v>0</v>
      </c>
      <c r="T69" s="296">
        <f>IF(J69&lt;0,0,L69-S69)</f>
        <v>0</v>
      </c>
      <c r="U69" s="298"/>
      <c r="V69" s="299">
        <f>+X69+W69</f>
        <v>0</v>
      </c>
      <c r="W69" s="300">
        <f>ROUND(IF(X69=0,0,IF(J69&lt;0,-(X69),IF((L69*10%&gt;T69-X69),-ROUND((L69*10%-T69+X69),0),0))),0)</f>
        <v>0</v>
      </c>
      <c r="X69" s="267">
        <v>0</v>
      </c>
      <c r="Y69" s="301"/>
      <c r="AA69" s="303"/>
      <c r="AB69" s="303" t="str">
        <f t="shared" si="34"/>
        <v/>
      </c>
      <c r="AC69" s="304">
        <f t="shared" si="35"/>
        <v>0</v>
      </c>
      <c r="AD69" s="304" t="str">
        <f t="shared" si="36"/>
        <v/>
      </c>
    </row>
    <row r="70" spans="1:50" s="263" customFormat="1" ht="12.75" hidden="1" outlineLevel="1">
      <c r="A70" s="291" t="str">
        <f t="shared" si="33"/>
        <v/>
      </c>
      <c r="B70" s="292"/>
      <c r="C70" s="293"/>
      <c r="D70" s="294"/>
      <c r="E70" s="286"/>
      <c r="F70" s="295"/>
      <c r="G70" s="295"/>
      <c r="H70" s="296">
        <f>+F70-G70</f>
        <v>0</v>
      </c>
      <c r="I70" s="287"/>
      <c r="J70" s="296"/>
      <c r="K70" s="287"/>
      <c r="L70" s="296">
        <f>IF(OR(AND(F70&gt;0,J70&gt;0),AND(F70&lt;0,J70&gt;0)),"VILLA",ROUND(IF((OR(J70=0,J70="")),F70*STU,IF(J70&lt;0,F70*STU,J70)),0))</f>
        <v>0</v>
      </c>
      <c r="M70" s="287"/>
      <c r="N70" s="297"/>
      <c r="O70" s="288"/>
      <c r="P70" s="296">
        <f>ROUND(INT(MAX(IF((G70+H70*N70*D$10/12)&gt;(0.9*L70),IF(J70&lt;0,0,0.9*F70-G70),IF(J70&lt;0,0,(H70+J70)*N70*D$10/12)),0)+0.5),0)</f>
        <v>0</v>
      </c>
      <c r="Q70" s="296" t="str">
        <f>IF(J70&lt;0,H70-P70+J70,"")</f>
        <v/>
      </c>
      <c r="R70" s="287"/>
      <c r="S70" s="296">
        <f>IF(J70&lt;0,0,G70+P70)</f>
        <v>0</v>
      </c>
      <c r="T70" s="296">
        <f>IF(J70&lt;0,0,L70-S70)</f>
        <v>0</v>
      </c>
      <c r="U70" s="298"/>
      <c r="V70" s="299">
        <f>+X70+W70</f>
        <v>0</v>
      </c>
      <c r="W70" s="300">
        <f>ROUND(IF(X70=0,0,IF(J70&lt;0,-(X70),IF((L70*10%&gt;T70-X70),-ROUND((L70*10%-T70+X70),0),0))),0)</f>
        <v>0</v>
      </c>
      <c r="X70" s="267">
        <v>0</v>
      </c>
      <c r="Y70" s="301"/>
      <c r="AA70" s="303"/>
      <c r="AB70" s="303" t="str">
        <f t="shared" si="34"/>
        <v/>
      </c>
      <c r="AC70" s="304">
        <f t="shared" si="35"/>
        <v>0</v>
      </c>
      <c r="AD70" s="304" t="str">
        <f t="shared" si="36"/>
        <v/>
      </c>
    </row>
    <row r="71" spans="1:50" s="263" customFormat="1" ht="5.25" hidden="1" customHeight="1" outlineLevel="1">
      <c r="A71" s="291" t="str">
        <f t="shared" si="33"/>
        <v/>
      </c>
      <c r="B71" s="292"/>
      <c r="C71" s="309"/>
      <c r="D71" s="318"/>
      <c r="E71" s="286"/>
      <c r="F71" s="296"/>
      <c r="G71" s="296"/>
      <c r="H71" s="296"/>
      <c r="I71" s="287"/>
      <c r="J71" s="296"/>
      <c r="K71" s="287"/>
      <c r="L71" s="296"/>
      <c r="M71" s="287"/>
      <c r="N71" s="275"/>
      <c r="O71" s="288"/>
      <c r="P71" s="296"/>
      <c r="Q71" s="296"/>
      <c r="R71" s="287"/>
      <c r="S71" s="296"/>
      <c r="T71" s="296"/>
      <c r="U71" s="298"/>
      <c r="V71" s="299"/>
      <c r="W71" s="300"/>
      <c r="X71" s="267"/>
      <c r="Y71" s="301"/>
      <c r="AA71" s="303"/>
      <c r="AB71" s="303" t="str">
        <f t="shared" si="34"/>
        <v/>
      </c>
      <c r="AC71" s="304">
        <f t="shared" si="35"/>
        <v>0</v>
      </c>
      <c r="AD71" s="304" t="str">
        <f t="shared" si="36"/>
        <v/>
      </c>
    </row>
    <row r="72" spans="1:50" s="263" customFormat="1" ht="10.5" hidden="1" customHeight="1" outlineLevel="1">
      <c r="A72" s="291" t="str">
        <f t="shared" si="33"/>
        <v/>
      </c>
      <c r="B72" s="292"/>
      <c r="C72" s="309"/>
      <c r="D72" s="285"/>
      <c r="E72" s="310">
        <f>SUM(E66:E71)</f>
        <v>0</v>
      </c>
      <c r="F72" s="310">
        <f>SUM(F66:F71)</f>
        <v>0</v>
      </c>
      <c r="G72" s="310">
        <f>SUM(G66:G71)</f>
        <v>0</v>
      </c>
      <c r="H72" s="310">
        <f>SUM(H66:H71)</f>
        <v>0</v>
      </c>
      <c r="I72" s="287"/>
      <c r="J72" s="310">
        <f>SUM(J66:J71)</f>
        <v>0</v>
      </c>
      <c r="K72" s="287"/>
      <c r="L72" s="310">
        <f>SUM(L66:L71)</f>
        <v>0</v>
      </c>
      <c r="M72" s="287"/>
      <c r="N72" s="275"/>
      <c r="O72" s="288"/>
      <c r="P72" s="310">
        <f>SUM(P66:P71)</f>
        <v>0</v>
      </c>
      <c r="Q72" s="310">
        <f>SUM(Q66:Q71)</f>
        <v>0</v>
      </c>
      <c r="R72" s="310"/>
      <c r="S72" s="310">
        <f>SUM(S66:S71)</f>
        <v>0</v>
      </c>
      <c r="T72" s="310">
        <f>SUM(T66:T71)</f>
        <v>0</v>
      </c>
      <c r="U72" s="310"/>
      <c r="V72" s="310">
        <f>SUM(V66:V71)</f>
        <v>0</v>
      </c>
      <c r="W72" s="310">
        <f>SUM(W66:W71)</f>
        <v>0</v>
      </c>
      <c r="X72" s="310">
        <f>SUM(X66:X71)</f>
        <v>0</v>
      </c>
      <c r="Y72" s="301"/>
      <c r="Z72" s="310">
        <f>SUM(Z66:Z71)</f>
        <v>0</v>
      </c>
      <c r="AA72" s="303"/>
      <c r="AB72" s="303" t="str">
        <f t="shared" si="34"/>
        <v/>
      </c>
      <c r="AC72" s="304">
        <f t="shared" si="35"/>
        <v>0</v>
      </c>
      <c r="AD72" s="304" t="str">
        <f t="shared" si="36"/>
        <v/>
      </c>
    </row>
    <row r="73" spans="1:50" s="263" customFormat="1" ht="10.5" hidden="1" customHeight="1" outlineLevel="1">
      <c r="A73" s="291" t="str">
        <f t="shared" si="33"/>
        <v/>
      </c>
      <c r="B73" s="292"/>
      <c r="C73" s="309"/>
      <c r="D73" s="285"/>
      <c r="E73" s="286"/>
      <c r="F73" s="287"/>
      <c r="G73" s="287"/>
      <c r="H73" s="287"/>
      <c r="I73" s="287"/>
      <c r="J73" s="287"/>
      <c r="K73" s="287"/>
      <c r="L73" s="287"/>
      <c r="M73" s="287"/>
      <c r="N73" s="275"/>
      <c r="O73" s="288"/>
      <c r="P73" s="287"/>
      <c r="Q73" s="287"/>
      <c r="R73" s="287"/>
      <c r="S73" s="287"/>
      <c r="T73" s="287"/>
      <c r="U73" s="287"/>
      <c r="V73" s="287"/>
      <c r="W73" s="287"/>
      <c r="X73" s="287"/>
      <c r="Y73" s="316"/>
      <c r="AA73" s="303"/>
      <c r="AB73" s="303" t="str">
        <f t="shared" si="34"/>
        <v/>
      </c>
      <c r="AC73" s="304">
        <f t="shared" si="35"/>
        <v>0</v>
      </c>
      <c r="AD73" s="304" t="str">
        <f t="shared" si="36"/>
        <v/>
      </c>
    </row>
    <row r="74" spans="1:50" s="263" customFormat="1" ht="15" collapsed="1">
      <c r="A74" s="291" t="str">
        <f t="shared" si="33"/>
        <v/>
      </c>
      <c r="B74" s="292"/>
      <c r="C74" s="284" t="s">
        <v>83</v>
      </c>
      <c r="D74" s="285"/>
      <c r="E74" s="286"/>
      <c r="F74" s="287"/>
      <c r="G74" s="287"/>
      <c r="H74" s="287"/>
      <c r="I74" s="287"/>
      <c r="J74" s="287"/>
      <c r="K74" s="287"/>
      <c r="L74" s="287"/>
      <c r="M74" s="287"/>
      <c r="N74" s="275"/>
      <c r="O74" s="288"/>
      <c r="P74" s="287"/>
      <c r="Q74" s="287"/>
      <c r="R74" s="287"/>
      <c r="S74" s="287"/>
      <c r="T74" s="287"/>
      <c r="U74" s="287"/>
      <c r="V74" s="287"/>
      <c r="W74" s="287"/>
      <c r="X74" s="287"/>
      <c r="Y74" s="316"/>
      <c r="AA74" s="303"/>
      <c r="AB74" s="303" t="str">
        <f t="shared" si="34"/>
        <v/>
      </c>
      <c r="AC74" s="304">
        <f t="shared" si="35"/>
        <v>0</v>
      </c>
      <c r="AD74" s="304" t="str">
        <f t="shared" si="36"/>
        <v/>
      </c>
    </row>
    <row r="75" spans="1:50" s="263" customFormat="1" ht="15">
      <c r="A75" s="291"/>
      <c r="B75" s="292"/>
      <c r="C75" s="284"/>
      <c r="D75" s="285"/>
      <c r="E75" s="286"/>
      <c r="F75" s="287"/>
      <c r="G75" s="287"/>
      <c r="H75" s="287"/>
      <c r="I75" s="287"/>
      <c r="J75" s="287"/>
      <c r="K75" s="287"/>
      <c r="L75" s="287"/>
      <c r="M75" s="287"/>
      <c r="N75" s="275"/>
      <c r="O75" s="288"/>
      <c r="P75" s="287"/>
      <c r="Q75" s="287"/>
      <c r="R75" s="287"/>
      <c r="S75" s="287"/>
      <c r="T75" s="287"/>
      <c r="U75" s="287"/>
      <c r="V75" s="287"/>
      <c r="W75" s="287"/>
      <c r="X75" s="287"/>
      <c r="Y75" s="316"/>
      <c r="AA75" s="303"/>
      <c r="AB75" s="303"/>
      <c r="AC75" s="304"/>
      <c r="AD75" s="304"/>
    </row>
    <row r="76" spans="1:50" s="263" customFormat="1" ht="10.5" customHeight="1">
      <c r="A76" s="291" t="str">
        <f t="shared" ref="A76:A98" si="46">+AD76</f>
        <v/>
      </c>
      <c r="B76" s="292"/>
      <c r="C76" s="309"/>
      <c r="D76" s="285"/>
      <c r="E76" s="286"/>
      <c r="F76" s="287"/>
      <c r="G76" s="287"/>
      <c r="H76" s="287"/>
      <c r="I76" s="287"/>
      <c r="J76" s="287"/>
      <c r="K76" s="287"/>
      <c r="L76" s="287"/>
      <c r="M76" s="287"/>
      <c r="N76" s="275"/>
      <c r="O76" s="288"/>
      <c r="P76" s="287"/>
      <c r="Q76" s="287"/>
      <c r="R76" s="287"/>
      <c r="S76" s="287"/>
      <c r="T76" s="287"/>
      <c r="U76" s="287"/>
      <c r="V76" s="287"/>
      <c r="W76" s="287"/>
      <c r="X76" s="287"/>
      <c r="Y76" s="316"/>
      <c r="AA76" s="303"/>
      <c r="AB76" s="303" t="str">
        <f t="shared" ref="AB76:AB98" si="47">RIGHT(B76,6)</f>
        <v/>
      </c>
      <c r="AC76" s="304">
        <f t="shared" ref="AC76:AC98" si="48">+IF(AB76="",0,IF(LEFT(AB76,1)="0","10",LEFT(AB76,1)))</f>
        <v>0</v>
      </c>
      <c r="AD76" s="304" t="str">
        <f t="shared" ref="AD76:AD109" si="49">+IF(AC76=0,"",AC76*1)</f>
        <v/>
      </c>
    </row>
    <row r="77" spans="1:50" s="263" customFormat="1" ht="12" customHeight="1">
      <c r="A77" s="291" t="str">
        <f t="shared" si="46"/>
        <v/>
      </c>
      <c r="B77" s="292"/>
      <c r="C77" s="75" t="s">
        <v>84</v>
      </c>
      <c r="D77" s="285"/>
      <c r="E77" s="286"/>
      <c r="F77" s="296"/>
      <c r="G77" s="296"/>
      <c r="H77" s="296"/>
      <c r="I77" s="287"/>
      <c r="J77" s="296"/>
      <c r="K77" s="287"/>
      <c r="L77" s="296"/>
      <c r="M77" s="287"/>
      <c r="N77" s="261"/>
      <c r="O77" s="288"/>
      <c r="P77" s="296"/>
      <c r="Q77" s="296"/>
      <c r="R77" s="287"/>
      <c r="S77" s="296"/>
      <c r="T77" s="296"/>
      <c r="U77" s="298"/>
      <c r="V77" s="299"/>
      <c r="W77" s="267"/>
      <c r="X77" s="267"/>
      <c r="Y77" s="301"/>
      <c r="AA77" s="303"/>
      <c r="AB77" s="303" t="str">
        <f t="shared" si="47"/>
        <v/>
      </c>
      <c r="AC77" s="304">
        <f t="shared" si="48"/>
        <v>0</v>
      </c>
      <c r="AD77" s="304" t="str">
        <f t="shared" si="49"/>
        <v/>
      </c>
    </row>
    <row r="78" spans="1:50" s="302" customFormat="1" ht="12.75">
      <c r="A78" s="291" t="str">
        <f t="shared" si="46"/>
        <v/>
      </c>
      <c r="B78" s="292"/>
      <c r="C78" s="323" t="s">
        <v>89</v>
      </c>
      <c r="D78" s="323">
        <v>2005</v>
      </c>
      <c r="E78" s="323"/>
      <c r="F78" s="295">
        <v>22700000</v>
      </c>
      <c r="G78" s="295">
        <v>2000000</v>
      </c>
      <c r="H78" s="296">
        <f>+F78-G78</f>
        <v>20700000</v>
      </c>
      <c r="I78" s="287"/>
      <c r="J78" s="296">
        <v>-30000000</v>
      </c>
      <c r="K78" s="287"/>
      <c r="L78" s="296">
        <f>IF(OR(AND(F78&gt;0,J78&gt;0),AND(F78&lt;0,J78&gt;0)),"VILLA",ROUND(IF((OR(J78=0,J78="")),F78*STU,IF(J78&lt;0,F78*STU,J78)),0))</f>
        <v>22700000</v>
      </c>
      <c r="M78" s="287"/>
      <c r="N78" s="297">
        <v>0.03</v>
      </c>
      <c r="O78" s="288"/>
      <c r="P78" s="324">
        <f>ROUND(INT(MAX(IF((G78+L78*N78*MAN/12)&gt;(0.9*L78),IF(J78&lt;0,0,0.9*L78-G78),IF(J78&lt;0,0,L78*N78*MAN/12)),0)+0.5),0)</f>
        <v>0</v>
      </c>
      <c r="Q78" s="296">
        <f>IF(J78&lt;0,H78-P78+J78,"")</f>
        <v>-9300000</v>
      </c>
      <c r="R78" s="287"/>
      <c r="S78" s="296">
        <f>IF(J78&lt;0,0,G78+P78)</f>
        <v>0</v>
      </c>
      <c r="T78" s="296">
        <f>IF(J78&lt;0,0,L78-S78)</f>
        <v>0</v>
      </c>
      <c r="U78" s="298"/>
      <c r="V78" s="299">
        <f>+X78+W78</f>
        <v>0</v>
      </c>
      <c r="W78" s="300">
        <f>ROUND(IF(X78=0,0,IF(J78&lt;0,-(X78),IF((L78*10%&gt;T78-X78),-ROUND((L78*10%-T78+X78),0),0))),0)</f>
        <v>0</v>
      </c>
      <c r="X78" s="267">
        <v>0</v>
      </c>
      <c r="Y78" s="301"/>
      <c r="AA78" s="303"/>
      <c r="AB78" s="303" t="str">
        <f t="shared" si="47"/>
        <v/>
      </c>
      <c r="AC78" s="304">
        <f t="shared" si="48"/>
        <v>0</v>
      </c>
      <c r="AD78" s="304" t="str">
        <f t="shared" si="49"/>
        <v/>
      </c>
    </row>
    <row r="79" spans="1:50" s="263" customFormat="1" ht="12.75" outlineLevel="1">
      <c r="A79" s="291" t="str">
        <f t="shared" si="46"/>
        <v/>
      </c>
      <c r="B79" s="292"/>
      <c r="C79" s="323" t="s">
        <v>90</v>
      </c>
      <c r="D79" s="323">
        <v>2004</v>
      </c>
      <c r="E79" s="286"/>
      <c r="F79" s="295">
        <v>33000000</v>
      </c>
      <c r="G79" s="295">
        <v>1500000</v>
      </c>
      <c r="H79" s="296">
        <f>+F79-G79</f>
        <v>31500000</v>
      </c>
      <c r="I79" s="287"/>
      <c r="J79" s="296"/>
      <c r="K79" s="287"/>
      <c r="L79" s="296">
        <f>IF(OR(AND(F79&gt;0,J79&gt;0),AND(F79&lt;0,J79&gt;0)),"VILLA",ROUND(IF((OR(J79=0,J79="")),F79*'Skattal.fyrn. 2006'!STU,IF(J79&lt;0,F79*'Skattal.fyrn. 2006'!STU,J79)),0))</f>
        <v>33000000</v>
      </c>
      <c r="M79" s="287"/>
      <c r="N79" s="297">
        <v>0.03</v>
      </c>
      <c r="O79" s="288"/>
      <c r="P79" s="324">
        <f>ROUND(INT(MAX(IF((G79+L79*N79*'Skattal.fyrn. 2006'!MAN/12)&gt;(0.9*L79),IF(J79&lt;0,0,0.9*L79-G79),IF(J79&lt;0,0,L79*N79*'Skattal.fyrn. 2006'!MAN/12)),0)+0.5),0)</f>
        <v>990000</v>
      </c>
      <c r="Q79" s="296" t="str">
        <f>IF(J79&lt;0,H79-P79+J79,"")</f>
        <v/>
      </c>
      <c r="R79" s="287"/>
      <c r="S79" s="296">
        <f>IF(J79&lt;0,0,G79+P79)</f>
        <v>2490000</v>
      </c>
      <c r="T79" s="296">
        <f>IF(J79&lt;0,0,L79-S79)</f>
        <v>30510000</v>
      </c>
      <c r="U79" s="298"/>
      <c r="V79" s="299">
        <f>+X79+W79</f>
        <v>0</v>
      </c>
      <c r="W79" s="300">
        <f>ROUND(IF(X79=0,0,IF(J79&lt;0,-(X79),IF((L79*10%&gt;T79-X79),-ROUND((L79*10%-T79+X79),0),0))),0)</f>
        <v>0</v>
      </c>
      <c r="X79" s="267">
        <v>0</v>
      </c>
      <c r="Y79" s="301"/>
      <c r="Z79" s="302"/>
      <c r="AA79" s="303"/>
      <c r="AB79" s="303" t="str">
        <f t="shared" si="47"/>
        <v/>
      </c>
      <c r="AC79" s="304">
        <f t="shared" si="48"/>
        <v>0</v>
      </c>
      <c r="AD79" s="304" t="str">
        <f t="shared" si="49"/>
        <v/>
      </c>
      <c r="AE79" s="302"/>
      <c r="AF79" s="302"/>
      <c r="AG79" s="302"/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2"/>
    </row>
    <row r="80" spans="1:50" s="302" customFormat="1" ht="12.75" outlineLevel="1">
      <c r="A80" s="291" t="str">
        <f t="shared" si="46"/>
        <v/>
      </c>
      <c r="B80" s="292"/>
      <c r="C80" s="323" t="s">
        <v>108</v>
      </c>
      <c r="D80" s="323">
        <v>2006</v>
      </c>
      <c r="E80" s="323"/>
      <c r="F80" s="295"/>
      <c r="G80" s="295"/>
      <c r="H80" s="296">
        <f>+F80-G80</f>
        <v>0</v>
      </c>
      <c r="I80" s="287"/>
      <c r="J80" s="296">
        <v>50000000</v>
      </c>
      <c r="K80" s="287"/>
      <c r="L80" s="296">
        <f>IF(OR(AND(F80&gt;0,J80&gt;0),AND(F80&lt;0,J80&gt;0)),"VILLA",ROUND(IF((OR(J80=0,J80="")),F80*STU,IF(J80&lt;0,F80*STU,J80)),0))</f>
        <v>50000000</v>
      </c>
      <c r="M80" s="287"/>
      <c r="N80" s="297">
        <v>0.06</v>
      </c>
      <c r="O80" s="288"/>
      <c r="P80" s="324">
        <f>ROUND(INT(MAX(IF((G80+L80*N80*MAN/12)&gt;(0.9*L80),IF(J80&lt;0,0,0.9*L80-G80),IF(J80&lt;0,0,L80*N80*MAN/12)),0)+0.5),0)</f>
        <v>3000000</v>
      </c>
      <c r="Q80" s="296" t="str">
        <f>IF(J80&lt;0,H80-P80+J80,"")</f>
        <v/>
      </c>
      <c r="R80" s="287"/>
      <c r="S80" s="296">
        <f>IF(J80&lt;0,0,G80+P80)</f>
        <v>3000000</v>
      </c>
      <c r="T80" s="296">
        <f>IF(J80&lt;0,0,L80-S80)</f>
        <v>47000000</v>
      </c>
      <c r="U80" s="298"/>
      <c r="V80" s="299">
        <f>+X80+W80</f>
        <v>9300000</v>
      </c>
      <c r="W80" s="300">
        <v>9300000</v>
      </c>
      <c r="X80" s="267">
        <v>0</v>
      </c>
      <c r="Y80" s="301"/>
      <c r="AA80" s="303"/>
      <c r="AB80" s="303" t="str">
        <f t="shared" si="47"/>
        <v/>
      </c>
      <c r="AC80" s="304">
        <f t="shared" si="48"/>
        <v>0</v>
      </c>
      <c r="AD80" s="304" t="str">
        <f t="shared" si="49"/>
        <v/>
      </c>
    </row>
    <row r="81" spans="1:50" s="263" customFormat="1" ht="5.25" customHeight="1">
      <c r="A81" s="291" t="str">
        <f t="shared" si="46"/>
        <v/>
      </c>
      <c r="B81" s="292"/>
      <c r="C81" s="309"/>
      <c r="D81" s="285"/>
      <c r="E81" s="286"/>
      <c r="F81" s="296"/>
      <c r="G81" s="296"/>
      <c r="H81" s="296"/>
      <c r="I81" s="287"/>
      <c r="J81" s="296"/>
      <c r="K81" s="287"/>
      <c r="L81" s="296"/>
      <c r="M81" s="287"/>
      <c r="N81" s="275"/>
      <c r="O81" s="288"/>
      <c r="P81" s="296"/>
      <c r="Q81" s="296"/>
      <c r="R81" s="287"/>
      <c r="S81" s="296"/>
      <c r="T81" s="296"/>
      <c r="U81" s="298"/>
      <c r="V81" s="299"/>
      <c r="W81" s="300"/>
      <c r="X81" s="267"/>
      <c r="Y81" s="301"/>
      <c r="AA81" s="303"/>
      <c r="AB81" s="303" t="str">
        <f t="shared" si="47"/>
        <v/>
      </c>
      <c r="AC81" s="304">
        <f t="shared" si="48"/>
        <v>0</v>
      </c>
      <c r="AD81" s="304" t="str">
        <f t="shared" si="49"/>
        <v/>
      </c>
    </row>
    <row r="82" spans="1:50" s="263" customFormat="1" ht="10.5" customHeight="1">
      <c r="A82" s="291" t="str">
        <f t="shared" si="46"/>
        <v/>
      </c>
      <c r="B82" s="292"/>
      <c r="C82" s="309"/>
      <c r="D82" s="285"/>
      <c r="E82" s="286"/>
      <c r="F82" s="310">
        <f>SUM(F78:F81)</f>
        <v>55700000</v>
      </c>
      <c r="G82" s="310">
        <f>SUM(G78:G81)</f>
        <v>3500000</v>
      </c>
      <c r="H82" s="310">
        <f>SUM(H78:H81)</f>
        <v>52200000</v>
      </c>
      <c r="I82" s="287"/>
      <c r="J82" s="310">
        <f>SUM(J78:J81)</f>
        <v>20000000</v>
      </c>
      <c r="K82" s="287"/>
      <c r="L82" s="310">
        <f>SUM(L78:L81)</f>
        <v>105700000</v>
      </c>
      <c r="M82" s="287"/>
      <c r="N82" s="275"/>
      <c r="O82" s="288"/>
      <c r="P82" s="310">
        <f>SUM(P78:P81)</f>
        <v>3990000</v>
      </c>
      <c r="Q82" s="310">
        <f>SUM(Q78:Q81)</f>
        <v>-9300000</v>
      </c>
      <c r="R82" s="287"/>
      <c r="S82" s="310">
        <f>SUM(S78:S81)</f>
        <v>5490000</v>
      </c>
      <c r="T82" s="310">
        <f>SUM(T78:T81)</f>
        <v>77510000</v>
      </c>
      <c r="U82" s="298"/>
      <c r="V82" s="310">
        <f>SUM(V78:V81)</f>
        <v>9300000</v>
      </c>
      <c r="W82" s="310">
        <f>SUM(W78:W81)</f>
        <v>9300000</v>
      </c>
      <c r="X82" s="310">
        <f>SUM(X78:X81)</f>
        <v>0</v>
      </c>
      <c r="Y82" s="301"/>
      <c r="Z82" s="310">
        <f>SUM(Z78:Z81)</f>
        <v>0</v>
      </c>
      <c r="AA82" s="303"/>
      <c r="AB82" s="303" t="str">
        <f t="shared" si="47"/>
        <v/>
      </c>
      <c r="AC82" s="304">
        <f t="shared" si="48"/>
        <v>0</v>
      </c>
      <c r="AD82" s="304" t="str">
        <f t="shared" si="49"/>
        <v/>
      </c>
    </row>
    <row r="83" spans="1:50" s="263" customFormat="1" ht="13.5">
      <c r="A83" s="291" t="str">
        <f t="shared" si="46"/>
        <v/>
      </c>
      <c r="B83" s="292"/>
      <c r="C83" s="75" t="s">
        <v>49</v>
      </c>
      <c r="D83" s="285"/>
      <c r="E83" s="286"/>
      <c r="F83" s="296"/>
      <c r="G83" s="296"/>
      <c r="H83" s="296"/>
      <c r="I83" s="287"/>
      <c r="J83" s="296"/>
      <c r="K83" s="287"/>
      <c r="L83" s="296"/>
      <c r="M83" s="287"/>
      <c r="N83" s="261"/>
      <c r="O83" s="288"/>
      <c r="P83" s="296"/>
      <c r="Q83" s="296"/>
      <c r="R83" s="287"/>
      <c r="S83" s="296"/>
      <c r="T83" s="296"/>
      <c r="U83" s="298"/>
      <c r="V83" s="299"/>
      <c r="W83" s="267"/>
      <c r="X83" s="267"/>
      <c r="Y83" s="301"/>
      <c r="AA83" s="303"/>
      <c r="AB83" s="303" t="str">
        <f t="shared" si="47"/>
        <v/>
      </c>
      <c r="AC83" s="304">
        <f t="shared" si="48"/>
        <v>0</v>
      </c>
      <c r="AD83" s="304" t="str">
        <f t="shared" si="49"/>
        <v/>
      </c>
    </row>
    <row r="84" spans="1:50" s="263" customFormat="1" ht="12.75">
      <c r="A84" s="291" t="str">
        <f t="shared" si="46"/>
        <v/>
      </c>
      <c r="B84" s="292"/>
      <c r="C84" s="309" t="s">
        <v>95</v>
      </c>
      <c r="D84" s="323">
        <v>2004</v>
      </c>
      <c r="E84" s="286"/>
      <c r="F84" s="295">
        <v>15000000</v>
      </c>
      <c r="G84" s="295"/>
      <c r="H84" s="296">
        <f>+F84-G84</f>
        <v>15000000</v>
      </c>
      <c r="I84" s="287"/>
      <c r="J84" s="296"/>
      <c r="K84" s="287"/>
      <c r="L84" s="296">
        <f>IF(OR(AND(F84&gt;0,J84&gt;0),AND(F84&lt;0,J84&gt;0)),"VILLA",ROUND(IF((OR(J84=0,J84="")),F84*STU,IF(J84&lt;0,F84*STU,J84)),0))</f>
        <v>15000000</v>
      </c>
      <c r="M84" s="287"/>
      <c r="N84" s="297"/>
      <c r="O84" s="288"/>
      <c r="P84" s="324">
        <f>ROUND(INT(MAX(IF((G84+L84*N84*MAN/12)&gt;(0.9*L84),IF(J84&lt;0,0,0.9*L84-G84),IF(J84&lt;0,0,L84*N84*MAN/12)),0)+0.5),0)</f>
        <v>0</v>
      </c>
      <c r="Q84" s="296" t="str">
        <f>IF(J84&lt;0,H84-P84+J84,"")</f>
        <v/>
      </c>
      <c r="R84" s="287"/>
      <c r="S84" s="296">
        <f>IF(J84&lt;0,0,G84+P84)</f>
        <v>0</v>
      </c>
      <c r="T84" s="296">
        <f>IF(J84&lt;0,0,L84-S84)</f>
        <v>15000000</v>
      </c>
      <c r="U84" s="298"/>
      <c r="V84" s="299">
        <f>+X84+W84</f>
        <v>0</v>
      </c>
      <c r="W84" s="300">
        <f>ROUND(IF(X84=0,0,IF(J84&lt;0,-(X84),IF((L84*10%&gt;T84-X84),-ROUND((L84*10%-T84+X84),0),0))),0)</f>
        <v>0</v>
      </c>
      <c r="X84" s="267">
        <v>0</v>
      </c>
      <c r="Y84" s="301"/>
      <c r="Z84" s="302"/>
      <c r="AA84" s="303"/>
      <c r="AB84" s="303" t="str">
        <f t="shared" si="47"/>
        <v/>
      </c>
      <c r="AC84" s="304">
        <f t="shared" si="48"/>
        <v>0</v>
      </c>
      <c r="AD84" s="304" t="str">
        <f t="shared" si="49"/>
        <v/>
      </c>
      <c r="AE84" s="302"/>
      <c r="AF84" s="302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</row>
    <row r="85" spans="1:50" s="263" customFormat="1" ht="12.75" hidden="1" outlineLevel="1">
      <c r="A85" s="291" t="str">
        <f t="shared" si="46"/>
        <v/>
      </c>
      <c r="B85" s="292"/>
      <c r="C85" s="309"/>
      <c r="D85" s="323"/>
      <c r="E85" s="286"/>
      <c r="F85" s="295"/>
      <c r="G85" s="295"/>
      <c r="H85" s="296">
        <f>+F85-G85</f>
        <v>0</v>
      </c>
      <c r="I85" s="287"/>
      <c r="J85" s="296"/>
      <c r="K85" s="287"/>
      <c r="L85" s="296">
        <f>IF(OR(AND(F85&gt;0,J85&gt;0),AND(F85&lt;0,J85&gt;0)),"VILLA",ROUND(IF((OR(J85=0,J85="")),F85*'Skattal.fyrn. 2006'!STU,IF(J85&lt;0,F85*'Skattal.fyrn. 2006'!STU,J85)),0))</f>
        <v>0</v>
      </c>
      <c r="M85" s="287"/>
      <c r="N85" s="297"/>
      <c r="O85" s="288"/>
      <c r="P85" s="324">
        <f>ROUND(INT(MAX(IF((G85+L85*N85*'Skattal.fyrn. 2006'!MAN/12)&gt;(0.9*L85),IF(J85&lt;0,0,0.9*L85-G85),IF(J85&lt;0,0,L85*N85*'Skattal.fyrn. 2006'!MAN/12)),0)+0.5),0)</f>
        <v>0</v>
      </c>
      <c r="Q85" s="296" t="str">
        <f>IF(J85&lt;0,H85-P85+J85,"")</f>
        <v/>
      </c>
      <c r="R85" s="287"/>
      <c r="S85" s="296">
        <f>IF(J85&lt;0,0,G85+P85)</f>
        <v>0</v>
      </c>
      <c r="T85" s="296">
        <f>IF(J85&lt;0,0,L85-S85)</f>
        <v>0</v>
      </c>
      <c r="U85" s="298"/>
      <c r="V85" s="299">
        <f>+X85+W85</f>
        <v>0</v>
      </c>
      <c r="W85" s="300">
        <f>ROUND(IF(X85=0,0,IF(J85&lt;0,-(X85),IF((L85*10%&gt;T85-X85),-ROUND((L85*10%-T85+X85),0),0))),0)</f>
        <v>0</v>
      </c>
      <c r="X85" s="267">
        <v>0</v>
      </c>
      <c r="Y85" s="301"/>
      <c r="Z85" s="302"/>
      <c r="AA85" s="303"/>
      <c r="AB85" s="303" t="str">
        <f t="shared" si="47"/>
        <v/>
      </c>
      <c r="AC85" s="304">
        <f t="shared" si="48"/>
        <v>0</v>
      </c>
      <c r="AD85" s="304" t="str">
        <f t="shared" si="49"/>
        <v/>
      </c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302"/>
      <c r="AT85" s="302"/>
      <c r="AU85" s="302"/>
      <c r="AV85" s="302"/>
      <c r="AW85" s="302"/>
      <c r="AX85" s="302"/>
    </row>
    <row r="86" spans="1:50" s="263" customFormat="1" ht="12.75" hidden="1" outlineLevel="1">
      <c r="A86" s="291" t="str">
        <f t="shared" si="46"/>
        <v/>
      </c>
      <c r="B86" s="292"/>
      <c r="C86" s="309"/>
      <c r="D86" s="323"/>
      <c r="E86" s="286"/>
      <c r="F86" s="295"/>
      <c r="G86" s="295"/>
      <c r="H86" s="296">
        <f>+F86-G86</f>
        <v>0</v>
      </c>
      <c r="I86" s="287"/>
      <c r="J86" s="296"/>
      <c r="K86" s="287"/>
      <c r="L86" s="296">
        <f>IF(OR(AND(F86&gt;0,J86&gt;0),AND(F86&lt;0,J86&gt;0)),"VILLA",ROUND(IF((OR(J86=0,J86="")),F86*STU,IF(J86&lt;0,F86*STU,J86)),0))</f>
        <v>0</v>
      </c>
      <c r="M86" s="287"/>
      <c r="N86" s="297"/>
      <c r="O86" s="288"/>
      <c r="P86" s="324">
        <f>ROUND(INT(MAX(IF((G86+L86*N86*MAN/12)&gt;(0.9*L86),IF(J86&lt;0,0,0.9*L86-G86),IF(J86&lt;0,0,L86*N86*MAN/12)),0)+0.5),0)</f>
        <v>0</v>
      </c>
      <c r="Q86" s="296" t="str">
        <f>IF(J86&lt;0,H86-P86+J86,"")</f>
        <v/>
      </c>
      <c r="R86" s="287"/>
      <c r="S86" s="296">
        <f>IF(J86&lt;0,0,G86+P86)</f>
        <v>0</v>
      </c>
      <c r="T86" s="296">
        <f>IF(J86&lt;0,0,L86-S86)</f>
        <v>0</v>
      </c>
      <c r="U86" s="298"/>
      <c r="V86" s="299">
        <f>+X86+W86</f>
        <v>0</v>
      </c>
      <c r="W86" s="300">
        <f>ROUND(IF(X86=0,0,IF(J86&lt;0,-(X86),IF((L86*10%&gt;T86-X86),-ROUND((L86*10%-T86+X86),0),0))),0)</f>
        <v>0</v>
      </c>
      <c r="X86" s="267">
        <v>0</v>
      </c>
      <c r="Y86" s="301"/>
      <c r="Z86" s="302"/>
      <c r="AA86" s="303"/>
      <c r="AB86" s="303" t="str">
        <f t="shared" si="47"/>
        <v/>
      </c>
      <c r="AC86" s="304">
        <f t="shared" si="48"/>
        <v>0</v>
      </c>
      <c r="AD86" s="304" t="str">
        <f t="shared" si="49"/>
        <v/>
      </c>
      <c r="AE86" s="302"/>
      <c r="AF86" s="302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2"/>
      <c r="AU86" s="302"/>
      <c r="AV86" s="302"/>
      <c r="AW86" s="302"/>
      <c r="AX86" s="302"/>
    </row>
    <row r="87" spans="1:50" s="263" customFormat="1" ht="4.5" customHeight="1" collapsed="1">
      <c r="A87" s="291" t="str">
        <f t="shared" si="46"/>
        <v/>
      </c>
      <c r="B87" s="292"/>
      <c r="C87" s="309"/>
      <c r="D87" s="285"/>
      <c r="E87" s="286"/>
      <c r="F87" s="296"/>
      <c r="G87" s="296"/>
      <c r="H87" s="296"/>
      <c r="I87" s="287"/>
      <c r="J87" s="296"/>
      <c r="K87" s="287"/>
      <c r="L87" s="296"/>
      <c r="M87" s="287"/>
      <c r="N87" s="275"/>
      <c r="O87" s="288"/>
      <c r="P87" s="296"/>
      <c r="Q87" s="296"/>
      <c r="R87" s="287"/>
      <c r="S87" s="296"/>
      <c r="T87" s="296"/>
      <c r="U87" s="298"/>
      <c r="V87" s="299"/>
      <c r="W87" s="300"/>
      <c r="X87" s="267"/>
      <c r="Y87" s="301"/>
      <c r="AA87" s="303"/>
      <c r="AB87" s="303" t="str">
        <f t="shared" si="47"/>
        <v/>
      </c>
      <c r="AC87" s="304">
        <f t="shared" si="48"/>
        <v>0</v>
      </c>
      <c r="AD87" s="304" t="str">
        <f t="shared" si="49"/>
        <v/>
      </c>
    </row>
    <row r="88" spans="1:50" s="263" customFormat="1" ht="10.5" customHeight="1">
      <c r="A88" s="291" t="str">
        <f t="shared" si="46"/>
        <v/>
      </c>
      <c r="B88" s="292"/>
      <c r="C88" s="309"/>
      <c r="D88" s="285"/>
      <c r="E88" s="286"/>
      <c r="F88" s="310">
        <f>SUM(F84:F87)</f>
        <v>15000000</v>
      </c>
      <c r="G88" s="310">
        <f>SUM(G84:G87)</f>
        <v>0</v>
      </c>
      <c r="H88" s="310">
        <f>SUM(H84:H87)</f>
        <v>15000000</v>
      </c>
      <c r="I88" s="287"/>
      <c r="J88" s="310">
        <f>SUM(J84:J87)</f>
        <v>0</v>
      </c>
      <c r="K88" s="287"/>
      <c r="L88" s="310">
        <f>SUM(L84:L87)</f>
        <v>15000000</v>
      </c>
      <c r="M88" s="287"/>
      <c r="N88" s="275"/>
      <c r="O88" s="288"/>
      <c r="P88" s="310">
        <f>SUM(P84:P87)</f>
        <v>0</v>
      </c>
      <c r="Q88" s="310">
        <f>SUM(Q84:Q87)</f>
        <v>0</v>
      </c>
      <c r="R88" s="287"/>
      <c r="S88" s="310">
        <f>SUM(S84:S87)</f>
        <v>0</v>
      </c>
      <c r="T88" s="310">
        <f>SUM(T84:T87)</f>
        <v>15000000</v>
      </c>
      <c r="U88" s="298"/>
      <c r="V88" s="310">
        <f>SUM(V84:V87)</f>
        <v>0</v>
      </c>
      <c r="W88" s="310">
        <f>SUM(W84:W87)</f>
        <v>0</v>
      </c>
      <c r="X88" s="310">
        <f>SUM(X84:X87)</f>
        <v>0</v>
      </c>
      <c r="Y88" s="301"/>
      <c r="Z88" s="310">
        <f>SUM(Z84:Z87)</f>
        <v>0</v>
      </c>
      <c r="AA88" s="303"/>
      <c r="AB88" s="303" t="str">
        <f t="shared" si="47"/>
        <v/>
      </c>
      <c r="AC88" s="304">
        <f t="shared" si="48"/>
        <v>0</v>
      </c>
      <c r="AD88" s="304" t="str">
        <f t="shared" si="49"/>
        <v/>
      </c>
    </row>
    <row r="89" spans="1:50" s="263" customFormat="1" ht="10.5" customHeight="1">
      <c r="A89" s="291" t="str">
        <f t="shared" si="46"/>
        <v/>
      </c>
      <c r="B89" s="292"/>
      <c r="C89" s="309"/>
      <c r="D89" s="285"/>
      <c r="E89" s="286"/>
      <c r="F89" s="287"/>
      <c r="G89" s="287"/>
      <c r="H89" s="287"/>
      <c r="I89" s="287"/>
      <c r="J89" s="287"/>
      <c r="K89" s="287"/>
      <c r="L89" s="287"/>
      <c r="M89" s="287"/>
      <c r="N89" s="275"/>
      <c r="O89" s="288"/>
      <c r="P89" s="287"/>
      <c r="Q89" s="287"/>
      <c r="R89" s="287"/>
      <c r="S89" s="287"/>
      <c r="T89" s="287"/>
      <c r="U89" s="298"/>
      <c r="V89" s="325"/>
      <c r="W89" s="287"/>
      <c r="X89" s="287"/>
      <c r="Y89" s="301"/>
      <c r="AA89" s="303"/>
      <c r="AB89" s="303" t="str">
        <f t="shared" si="47"/>
        <v/>
      </c>
      <c r="AC89" s="304">
        <f t="shared" si="48"/>
        <v>0</v>
      </c>
      <c r="AD89" s="304" t="str">
        <f t="shared" si="49"/>
        <v/>
      </c>
    </row>
    <row r="90" spans="1:50" s="263" customFormat="1" ht="13.5" hidden="1" outlineLevel="1">
      <c r="A90" s="291" t="str">
        <f t="shared" si="46"/>
        <v/>
      </c>
      <c r="B90" s="292"/>
      <c r="C90" s="75" t="s">
        <v>85</v>
      </c>
      <c r="D90" s="285"/>
      <c r="E90" s="286"/>
      <c r="F90" s="296"/>
      <c r="G90" s="296"/>
      <c r="H90" s="296"/>
      <c r="I90" s="287"/>
      <c r="J90" s="296"/>
      <c r="K90" s="287"/>
      <c r="L90" s="296"/>
      <c r="M90" s="287"/>
      <c r="N90" s="261"/>
      <c r="O90" s="288"/>
      <c r="P90" s="296"/>
      <c r="Q90" s="296"/>
      <c r="R90" s="287"/>
      <c r="S90" s="296"/>
      <c r="T90" s="296"/>
      <c r="U90" s="298"/>
      <c r="V90" s="299"/>
      <c r="W90" s="267"/>
      <c r="X90" s="267"/>
      <c r="Y90" s="301"/>
      <c r="AA90" s="303"/>
      <c r="AB90" s="303" t="str">
        <f t="shared" si="47"/>
        <v/>
      </c>
      <c r="AC90" s="304">
        <f t="shared" si="48"/>
        <v>0</v>
      </c>
      <c r="AD90" s="304" t="str">
        <f t="shared" si="49"/>
        <v/>
      </c>
    </row>
    <row r="91" spans="1:50" s="263" customFormat="1" ht="12.75" hidden="1" outlineLevel="1">
      <c r="A91" s="291" t="str">
        <f t="shared" si="46"/>
        <v/>
      </c>
      <c r="B91" s="292"/>
      <c r="C91" s="309"/>
      <c r="D91" s="323"/>
      <c r="E91" s="286"/>
      <c r="F91" s="295"/>
      <c r="G91" s="295"/>
      <c r="H91" s="296">
        <f>+F91-G91</f>
        <v>0</v>
      </c>
      <c r="I91" s="287"/>
      <c r="J91" s="296"/>
      <c r="K91" s="287"/>
      <c r="L91" s="296">
        <f>IF(OR(AND(F91&gt;0,J91&gt;0),AND(F91&lt;0,J91&gt;0)),"VILLA",ROUND(IF((OR(J91=0,J91="")),F91*'Skattal.fyrn. 2006'!STU,IF(J91&lt;0,F91*'Skattal.fyrn. 2006'!STU,J91)),0))</f>
        <v>0</v>
      </c>
      <c r="M91" s="287"/>
      <c r="N91" s="297"/>
      <c r="O91" s="288"/>
      <c r="P91" s="324">
        <f>ROUND(INT(MAX(IF((G91+L91*N91*'Skattal.fyrn. 2006'!MAN/12)&gt;(0.9*L91),IF(J91&lt;0,0,0.9*L91-G91),IF(J91&lt;0,0,L91*N91*'Skattal.fyrn. 2006'!MAN/12)),0)+0.5),0)</f>
        <v>0</v>
      </c>
      <c r="Q91" s="296" t="str">
        <f>IF(J91&lt;0,H91-P91+J91,"")</f>
        <v/>
      </c>
      <c r="R91" s="287"/>
      <c r="S91" s="296">
        <f>IF(J91&lt;0,0,G91+P91)</f>
        <v>0</v>
      </c>
      <c r="T91" s="296">
        <f>IF(J91&lt;0,0,L91-S91)</f>
        <v>0</v>
      </c>
      <c r="U91" s="298"/>
      <c r="V91" s="299">
        <f>+X91+W91</f>
        <v>0</v>
      </c>
      <c r="W91" s="300">
        <f>ROUND(IF(X91=0,0,IF(J91&lt;0,-(X91),IF((L91*10%&gt;T91-X91),-ROUND((L91*10%-T91+X91),0),0))),0)</f>
        <v>0</v>
      </c>
      <c r="X91" s="267">
        <v>0</v>
      </c>
      <c r="Y91" s="301"/>
      <c r="Z91" s="302"/>
      <c r="AA91" s="303"/>
      <c r="AB91" s="303" t="str">
        <f t="shared" si="47"/>
        <v/>
      </c>
      <c r="AC91" s="304">
        <f t="shared" si="48"/>
        <v>0</v>
      </c>
      <c r="AD91" s="304" t="str">
        <f t="shared" si="49"/>
        <v/>
      </c>
      <c r="AE91" s="302"/>
      <c r="AF91" s="302"/>
      <c r="AG91" s="302"/>
      <c r="AH91" s="302"/>
      <c r="AI91" s="302"/>
      <c r="AJ91" s="302"/>
      <c r="AK91" s="302"/>
      <c r="AL91" s="302"/>
      <c r="AM91" s="302"/>
      <c r="AN91" s="302"/>
      <c r="AO91" s="302"/>
      <c r="AP91" s="302"/>
      <c r="AQ91" s="302"/>
      <c r="AR91" s="302"/>
      <c r="AS91" s="302"/>
      <c r="AT91" s="302"/>
      <c r="AU91" s="302"/>
      <c r="AV91" s="302"/>
      <c r="AW91" s="302"/>
      <c r="AX91" s="302"/>
    </row>
    <row r="92" spans="1:50" s="263" customFormat="1" ht="12.75" hidden="1" outlineLevel="1">
      <c r="A92" s="291" t="str">
        <f t="shared" si="46"/>
        <v/>
      </c>
      <c r="B92" s="292"/>
      <c r="C92" s="309"/>
      <c r="D92" s="285"/>
      <c r="E92" s="286"/>
      <c r="F92" s="295"/>
      <c r="G92" s="295"/>
      <c r="H92" s="296">
        <f>+F92-G92</f>
        <v>0</v>
      </c>
      <c r="I92" s="287"/>
      <c r="J92" s="296"/>
      <c r="K92" s="287"/>
      <c r="L92" s="296">
        <f>IF(OR(AND(F92&gt;0,J92&gt;0),AND(F92&lt;0,J92&gt;0)),"VILLA",ROUND(IF((OR(J92=0,J92="")),F92*'Skattal.fyrn. 2006'!STU,IF(J92&lt;0,F92*'Skattal.fyrn. 2006'!STU,J92)),0))</f>
        <v>0</v>
      </c>
      <c r="M92" s="287"/>
      <c r="N92" s="297"/>
      <c r="O92" s="288"/>
      <c r="P92" s="324">
        <f>ROUND(INT(MAX(IF((G92+L92*N92*'Skattal.fyrn. 2006'!MAN/12)&gt;(0.9*L92),IF(J92&lt;0,0,0.9*L92-G92),IF(J92&lt;0,0,L92*N92*'Skattal.fyrn. 2006'!MAN/12)),0)+0.5),0)</f>
        <v>0</v>
      </c>
      <c r="Q92" s="296" t="str">
        <f>IF(J92&lt;0,H92-P92+J92,"")</f>
        <v/>
      </c>
      <c r="R92" s="287"/>
      <c r="S92" s="296">
        <f>IF(J92&lt;0,0,G92+P92)</f>
        <v>0</v>
      </c>
      <c r="T92" s="296">
        <f>IF(J92&lt;0,0,L92-S92)</f>
        <v>0</v>
      </c>
      <c r="U92" s="298"/>
      <c r="V92" s="299">
        <f>+X92+W92</f>
        <v>0</v>
      </c>
      <c r="W92" s="300">
        <f>ROUND(IF(X92=0,0,IF(J92&lt;0,-(X92),IF((L92*10%&gt;T92-X92),-ROUND((L92*10%-T92+X92),0),0))),0)</f>
        <v>0</v>
      </c>
      <c r="X92" s="267">
        <v>0</v>
      </c>
      <c r="Y92" s="301"/>
      <c r="Z92" s="302"/>
      <c r="AA92" s="303"/>
      <c r="AB92" s="303" t="str">
        <f t="shared" si="47"/>
        <v/>
      </c>
      <c r="AC92" s="304">
        <f t="shared" si="48"/>
        <v>0</v>
      </c>
      <c r="AD92" s="304" t="str">
        <f t="shared" si="49"/>
        <v/>
      </c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  <c r="AO92" s="302"/>
      <c r="AP92" s="302"/>
      <c r="AQ92" s="302"/>
      <c r="AR92" s="302"/>
      <c r="AS92" s="302"/>
      <c r="AT92" s="302"/>
      <c r="AU92" s="302"/>
      <c r="AV92" s="302"/>
      <c r="AW92" s="302"/>
      <c r="AX92" s="302"/>
    </row>
    <row r="93" spans="1:50" s="263" customFormat="1" ht="12.75" hidden="1" outlineLevel="1">
      <c r="A93" s="291" t="str">
        <f t="shared" si="46"/>
        <v/>
      </c>
      <c r="B93" s="292"/>
      <c r="C93" s="309"/>
      <c r="D93" s="323"/>
      <c r="E93" s="286"/>
      <c r="F93" s="295"/>
      <c r="G93" s="295"/>
      <c r="H93" s="296">
        <f>+F93-G93</f>
        <v>0</v>
      </c>
      <c r="I93" s="287"/>
      <c r="J93" s="296"/>
      <c r="K93" s="287"/>
      <c r="L93" s="296">
        <f>IF(OR(AND(F93&gt;0,J93&gt;0),AND(F93&lt;0,J93&gt;0)),"VILLA",ROUND(IF((OR(J93=0,J93="")),F93*STU,IF(J93&lt;0,F93*STU,J93)),0))</f>
        <v>0</v>
      </c>
      <c r="M93" s="287"/>
      <c r="N93" s="297"/>
      <c r="O93" s="288"/>
      <c r="P93" s="324">
        <f>ROUND(INT(MAX(IF((G93+L93*N93*MAN/12)&gt;(0.9*L93),IF(J93&lt;0,0,0.9*L93-G93),IF(J93&lt;0,0,L93*N93*MAN/12)),0)+0.5),0)</f>
        <v>0</v>
      </c>
      <c r="Q93" s="296" t="str">
        <f>IF(J93&lt;0,H93-P93+J93,"")</f>
        <v/>
      </c>
      <c r="R93" s="287"/>
      <c r="S93" s="296">
        <f>IF(J93&lt;0,0,G93+P93)</f>
        <v>0</v>
      </c>
      <c r="T93" s="296">
        <f>IF(J93&lt;0,0,L93-S93)</f>
        <v>0</v>
      </c>
      <c r="U93" s="298"/>
      <c r="V93" s="299">
        <f>+X93+W93</f>
        <v>0</v>
      </c>
      <c r="W93" s="300">
        <f>ROUND(IF(X93=0,0,IF(J93&lt;0,-(X93),IF((L93*10%&gt;T93-X93),-ROUND((L93*10%-T93+X93),0),0))),0)</f>
        <v>0</v>
      </c>
      <c r="X93" s="267">
        <v>0</v>
      </c>
      <c r="Y93" s="301"/>
      <c r="Z93" s="302"/>
      <c r="AA93" s="303"/>
      <c r="AB93" s="303" t="str">
        <f t="shared" si="47"/>
        <v/>
      </c>
      <c r="AC93" s="304">
        <f t="shared" si="48"/>
        <v>0</v>
      </c>
      <c r="AD93" s="304" t="str">
        <f t="shared" si="49"/>
        <v/>
      </c>
      <c r="AE93" s="302"/>
      <c r="AF93" s="302"/>
      <c r="AG93" s="302"/>
      <c r="AH93" s="302"/>
      <c r="AI93" s="302"/>
      <c r="AJ93" s="302"/>
      <c r="AK93" s="302"/>
      <c r="AL93" s="302"/>
      <c r="AM93" s="302"/>
      <c r="AN93" s="302"/>
      <c r="AO93" s="302"/>
      <c r="AP93" s="302"/>
      <c r="AQ93" s="302"/>
      <c r="AR93" s="302"/>
      <c r="AS93" s="302"/>
      <c r="AT93" s="302"/>
      <c r="AU93" s="302"/>
      <c r="AV93" s="302"/>
      <c r="AW93" s="302"/>
      <c r="AX93" s="302"/>
    </row>
    <row r="94" spans="1:50" s="263" customFormat="1" ht="12.75" hidden="1" outlineLevel="1">
      <c r="A94" s="291" t="str">
        <f t="shared" si="46"/>
        <v/>
      </c>
      <c r="B94" s="292"/>
      <c r="C94" s="309"/>
      <c r="D94" s="323"/>
      <c r="E94" s="286"/>
      <c r="F94" s="295"/>
      <c r="G94" s="295"/>
      <c r="H94" s="296">
        <f>+F94-G94</f>
        <v>0</v>
      </c>
      <c r="I94" s="287"/>
      <c r="J94" s="296"/>
      <c r="K94" s="287"/>
      <c r="L94" s="296">
        <f>IF(OR(AND(F94&gt;0,J94&gt;0),AND(F94&lt;0,J94&gt;0)),"VILLA",ROUND(IF((OR(J94=0,J94="")),F94*STU,IF(J94&lt;0,F94*STU,J94)),0))</f>
        <v>0</v>
      </c>
      <c r="M94" s="287"/>
      <c r="N94" s="297"/>
      <c r="O94" s="288"/>
      <c r="P94" s="324">
        <f>ROUND(INT(MAX(IF((G94+L94*N94*MAN/12)&gt;(0.9*L94),IF(J94&lt;0,0,0.9*L94-G94),IF(J94&lt;0,0,L94*N94*MAN/12)),0)+0.5),0)</f>
        <v>0</v>
      </c>
      <c r="Q94" s="296" t="str">
        <f>IF(J94&lt;0,H94-P94+J94,"")</f>
        <v/>
      </c>
      <c r="R94" s="287"/>
      <c r="S94" s="296">
        <f>IF(J94&lt;0,0,G94+P94)</f>
        <v>0</v>
      </c>
      <c r="T94" s="296">
        <f>IF(J94&lt;0,0,L94-S94)</f>
        <v>0</v>
      </c>
      <c r="U94" s="298"/>
      <c r="V94" s="299">
        <f>+X94+W94</f>
        <v>0</v>
      </c>
      <c r="W94" s="300">
        <f>ROUND(IF(X94=0,0,IF(J94&lt;0,-(X94),IF((L94*10%&gt;T94-X94),-ROUND((L94*10%-T94+X94),0),0))),0)</f>
        <v>0</v>
      </c>
      <c r="X94" s="267">
        <v>0</v>
      </c>
      <c r="Y94" s="301"/>
      <c r="Z94" s="302"/>
      <c r="AA94" s="303"/>
      <c r="AB94" s="303" t="str">
        <f t="shared" si="47"/>
        <v/>
      </c>
      <c r="AC94" s="304">
        <f t="shared" si="48"/>
        <v>0</v>
      </c>
      <c r="AD94" s="304" t="str">
        <f t="shared" si="49"/>
        <v/>
      </c>
      <c r="AE94" s="302"/>
      <c r="AF94" s="302"/>
      <c r="AG94" s="302"/>
      <c r="AH94" s="302"/>
      <c r="AI94" s="302"/>
      <c r="AJ94" s="302"/>
      <c r="AK94" s="302"/>
      <c r="AL94" s="302"/>
      <c r="AM94" s="302"/>
      <c r="AN94" s="302"/>
      <c r="AO94" s="302"/>
      <c r="AP94" s="302"/>
      <c r="AQ94" s="302"/>
      <c r="AR94" s="302"/>
      <c r="AS94" s="302"/>
      <c r="AT94" s="302"/>
      <c r="AU94" s="302"/>
      <c r="AV94" s="302"/>
      <c r="AW94" s="302"/>
      <c r="AX94" s="302"/>
    </row>
    <row r="95" spans="1:50" s="263" customFormat="1" ht="4.5" hidden="1" customHeight="1" outlineLevel="1">
      <c r="A95" s="291" t="str">
        <f t="shared" si="46"/>
        <v/>
      </c>
      <c r="B95" s="292"/>
      <c r="C95" s="309"/>
      <c r="D95" s="285"/>
      <c r="E95" s="286"/>
      <c r="F95" s="296"/>
      <c r="G95" s="296"/>
      <c r="H95" s="296"/>
      <c r="I95" s="287"/>
      <c r="J95" s="296"/>
      <c r="K95" s="287"/>
      <c r="L95" s="296"/>
      <c r="M95" s="287"/>
      <c r="N95" s="275"/>
      <c r="O95" s="288"/>
      <c r="P95" s="296"/>
      <c r="Q95" s="296"/>
      <c r="R95" s="287"/>
      <c r="S95" s="296"/>
      <c r="T95" s="296"/>
      <c r="U95" s="298"/>
      <c r="V95" s="299"/>
      <c r="W95" s="300"/>
      <c r="X95" s="267"/>
      <c r="Y95" s="301"/>
      <c r="AA95" s="303"/>
      <c r="AB95" s="303" t="str">
        <f t="shared" si="47"/>
        <v/>
      </c>
      <c r="AC95" s="304">
        <f t="shared" si="48"/>
        <v>0</v>
      </c>
      <c r="AD95" s="304" t="str">
        <f t="shared" si="49"/>
        <v/>
      </c>
    </row>
    <row r="96" spans="1:50" s="263" customFormat="1" ht="10.5" hidden="1" customHeight="1" outlineLevel="1">
      <c r="A96" s="291" t="str">
        <f t="shared" si="46"/>
        <v/>
      </c>
      <c r="B96" s="292"/>
      <c r="C96" s="309"/>
      <c r="D96" s="285"/>
      <c r="E96" s="286"/>
      <c r="F96" s="310">
        <f>SUM(F91:F95)</f>
        <v>0</v>
      </c>
      <c r="G96" s="310">
        <f>SUM(G91:G95)</f>
        <v>0</v>
      </c>
      <c r="H96" s="310">
        <f>SUM(H91:H95)</f>
        <v>0</v>
      </c>
      <c r="I96" s="287"/>
      <c r="J96" s="310">
        <f>SUM(J91:J95)</f>
        <v>0</v>
      </c>
      <c r="K96" s="287"/>
      <c r="L96" s="310">
        <f>SUM(L91:L95)</f>
        <v>0</v>
      </c>
      <c r="M96" s="287"/>
      <c r="N96" s="275"/>
      <c r="O96" s="288"/>
      <c r="P96" s="310">
        <f>SUM(P91:P95)</f>
        <v>0</v>
      </c>
      <c r="Q96" s="310">
        <f>SUM(Q91:Q95)</f>
        <v>0</v>
      </c>
      <c r="R96" s="287"/>
      <c r="S96" s="310">
        <f>SUM(S91:S95)</f>
        <v>0</v>
      </c>
      <c r="T96" s="310">
        <f>SUM(T91:T95)</f>
        <v>0</v>
      </c>
      <c r="U96" s="298"/>
      <c r="V96" s="310">
        <f>SUM(V91:V95)</f>
        <v>0</v>
      </c>
      <c r="W96" s="310">
        <f>SUM(W91:W95)</f>
        <v>0</v>
      </c>
      <c r="X96" s="310">
        <f>SUM(X91:X95)</f>
        <v>0</v>
      </c>
      <c r="Y96" s="301"/>
      <c r="Z96" s="310">
        <f>SUM(Z91:Z95)</f>
        <v>0</v>
      </c>
      <c r="AA96" s="303"/>
      <c r="AB96" s="303" t="str">
        <f t="shared" si="47"/>
        <v/>
      </c>
      <c r="AC96" s="304">
        <f t="shared" si="48"/>
        <v>0</v>
      </c>
      <c r="AD96" s="304" t="str">
        <f t="shared" si="49"/>
        <v/>
      </c>
    </row>
    <row r="97" spans="1:30" s="267" customFormat="1" ht="4.5" customHeight="1" collapsed="1">
      <c r="A97" s="291" t="str">
        <f t="shared" si="46"/>
        <v/>
      </c>
      <c r="B97" s="292"/>
      <c r="D97" s="326"/>
      <c r="E97" s="286"/>
      <c r="F97" s="296"/>
      <c r="G97" s="296"/>
      <c r="H97" s="296"/>
      <c r="I97" s="287"/>
      <c r="J97" s="296"/>
      <c r="K97" s="287"/>
      <c r="L97" s="296"/>
      <c r="M97" s="287"/>
      <c r="N97" s="261"/>
      <c r="O97" s="288"/>
      <c r="P97" s="296"/>
      <c r="Q97" s="296"/>
      <c r="R97" s="287"/>
      <c r="S97" s="296"/>
      <c r="T97" s="296"/>
      <c r="U97" s="298"/>
      <c r="V97" s="325"/>
      <c r="W97" s="296"/>
      <c r="X97" s="296"/>
      <c r="Y97" s="301"/>
      <c r="AA97" s="303"/>
      <c r="AB97" s="303" t="str">
        <f t="shared" si="47"/>
        <v/>
      </c>
      <c r="AC97" s="304">
        <f t="shared" si="48"/>
        <v>0</v>
      </c>
      <c r="AD97" s="304" t="str">
        <f t="shared" si="49"/>
        <v/>
      </c>
    </row>
    <row r="98" spans="1:30" s="267" customFormat="1" ht="16.5" customHeight="1" thickBot="1">
      <c r="A98" s="291" t="str">
        <f t="shared" si="46"/>
        <v/>
      </c>
      <c r="B98" s="292"/>
      <c r="C98" s="302"/>
      <c r="D98" s="327" t="s">
        <v>86</v>
      </c>
      <c r="E98" s="286"/>
      <c r="F98" s="328">
        <f>F26+F36+F46+F56+F82+F88+F64+F72+F96</f>
        <v>106400000</v>
      </c>
      <c r="G98" s="328">
        <f>G26+G36+G46+G56+G82+G88+G64+G72+G96</f>
        <v>19090000</v>
      </c>
      <c r="H98" s="328">
        <f>H26+H36+H46+H56+H82+H88+H64+H72+H96</f>
        <v>87310000</v>
      </c>
      <c r="I98" s="287"/>
      <c r="J98" s="328">
        <f>J26+J36+J46+J56+J82+J88+J64+J72+J96</f>
        <v>45000000</v>
      </c>
      <c r="K98" s="328">
        <f>K26+K36+K46+K56+K82+K88+K64+K72+K96</f>
        <v>0</v>
      </c>
      <c r="L98" s="328">
        <f>L26+L36+L46+L56+L82+L88+L64+L72+L96</f>
        <v>182400000</v>
      </c>
      <c r="M98" s="287"/>
      <c r="N98" s="275"/>
      <c r="O98" s="288"/>
      <c r="P98" s="328">
        <f>P26+P36+P46+P56+P82+P88+P64+P72+P96</f>
        <v>16526000</v>
      </c>
      <c r="Q98" s="328">
        <f>Q26+Q36+Q46+Q56+Q82+Q88+Q64+Q72+Q96</f>
        <v>-7900000</v>
      </c>
      <c r="R98" s="328">
        <f>R26+R36+R46+R56+R82+R88+R64+R72+R96</f>
        <v>0</v>
      </c>
      <c r="S98" s="328">
        <f>S26+S36+S46+S56+S82+S88+S64+S72+S96</f>
        <v>30016000</v>
      </c>
      <c r="T98" s="328">
        <f>T26+T36+T46+T56+T82+T88+T64+T72+T96</f>
        <v>123684000</v>
      </c>
      <c r="U98" s="298"/>
      <c r="V98" s="328">
        <f>V26+V36+V46+V56+V82+V88+V64+V72+V96</f>
        <v>9300000</v>
      </c>
      <c r="W98" s="328">
        <f>W26+W36+W46+W56+W82+W88+W64+W72+W96</f>
        <v>9300000</v>
      </c>
      <c r="X98" s="328">
        <f>X26+X36+X46+X56+X82+X88+X64+X72+X96</f>
        <v>0</v>
      </c>
      <c r="Y98" s="316"/>
      <c r="Z98" s="328">
        <f>Z26+Z36+Z46+Z56+Z82+Z88+Z64+Z72+Z96</f>
        <v>0</v>
      </c>
      <c r="AA98" s="303"/>
      <c r="AB98" s="303" t="str">
        <f t="shared" si="47"/>
        <v/>
      </c>
      <c r="AC98" s="304">
        <f t="shared" si="48"/>
        <v>0</v>
      </c>
      <c r="AD98" s="304" t="str">
        <f t="shared" si="49"/>
        <v/>
      </c>
    </row>
    <row r="99" spans="1:30" s="267" customFormat="1" ht="13.5" thickTop="1">
      <c r="A99" s="253"/>
      <c r="B99" s="292"/>
      <c r="C99" s="329"/>
      <c r="D99" s="256"/>
      <c r="E99" s="279"/>
      <c r="F99" s="296"/>
      <c r="G99" s="296"/>
      <c r="H99" s="296"/>
      <c r="I99" s="287"/>
      <c r="J99" s="296"/>
      <c r="K99" s="287"/>
      <c r="L99" s="296"/>
      <c r="M99" s="287"/>
      <c r="N99" s="261"/>
      <c r="O99" s="288"/>
      <c r="P99" s="296"/>
      <c r="Q99" s="296"/>
      <c r="R99" s="287"/>
      <c r="S99" s="296"/>
      <c r="T99" s="296"/>
      <c r="U99" s="298"/>
      <c r="AD99" s="304" t="str">
        <f t="shared" si="49"/>
        <v/>
      </c>
    </row>
    <row r="100" spans="1:30" s="267" customFormat="1" ht="12.75">
      <c r="A100" s="253"/>
      <c r="B100" s="292"/>
      <c r="D100" s="256"/>
      <c r="E100" s="286"/>
      <c r="F100" s="296"/>
      <c r="G100" s="296"/>
      <c r="H100" s="296"/>
      <c r="I100" s="287"/>
      <c r="J100" s="296"/>
      <c r="K100" s="287"/>
      <c r="L100" s="296"/>
      <c r="M100" s="287"/>
      <c r="N100" s="261"/>
      <c r="O100" s="288"/>
      <c r="P100" s="296"/>
      <c r="Q100" s="296"/>
      <c r="R100" s="287"/>
      <c r="S100" s="296"/>
      <c r="T100" s="296"/>
      <c r="U100" s="298"/>
      <c r="AD100" s="304" t="str">
        <f t="shared" si="49"/>
        <v/>
      </c>
    </row>
    <row r="101" spans="1:30" s="267" customFormat="1" ht="12.75" hidden="1" outlineLevel="1">
      <c r="A101" s="253"/>
      <c r="B101" s="292"/>
      <c r="D101" s="256"/>
      <c r="E101" s="286"/>
      <c r="F101" s="267">
        <f t="shared" ref="F101:M101" si="50">SUM(F16:F89)</f>
        <v>212800000</v>
      </c>
      <c r="G101" s="267">
        <f t="shared" si="50"/>
        <v>38180000</v>
      </c>
      <c r="H101" s="267">
        <f t="shared" si="50"/>
        <v>174620000</v>
      </c>
      <c r="I101" s="267">
        <f t="shared" si="50"/>
        <v>0</v>
      </c>
      <c r="J101" s="267">
        <f t="shared" si="50"/>
        <v>90000000</v>
      </c>
      <c r="K101" s="267">
        <f t="shared" si="50"/>
        <v>0</v>
      </c>
      <c r="L101" s="267">
        <f t="shared" si="50"/>
        <v>364800000</v>
      </c>
      <c r="M101" s="267">
        <f t="shared" si="50"/>
        <v>2</v>
      </c>
      <c r="O101" s="267">
        <f t="shared" ref="O101:X101" si="51">SUM(O16:O89)</f>
        <v>0</v>
      </c>
      <c r="P101" s="267">
        <f t="shared" si="51"/>
        <v>33052000</v>
      </c>
      <c r="Q101" s="267">
        <f t="shared" si="51"/>
        <v>-15800000</v>
      </c>
      <c r="R101" s="267">
        <f t="shared" si="51"/>
        <v>0</v>
      </c>
      <c r="S101" s="267">
        <f t="shared" si="51"/>
        <v>60032000</v>
      </c>
      <c r="T101" s="267">
        <f t="shared" si="51"/>
        <v>247368000</v>
      </c>
      <c r="U101" s="267">
        <f t="shared" si="51"/>
        <v>0</v>
      </c>
      <c r="V101" s="267">
        <f t="shared" si="51"/>
        <v>18600000</v>
      </c>
      <c r="W101" s="267">
        <f t="shared" si="51"/>
        <v>18600000</v>
      </c>
      <c r="X101" s="267">
        <f t="shared" si="51"/>
        <v>0</v>
      </c>
      <c r="AD101" s="304" t="str">
        <f t="shared" si="49"/>
        <v/>
      </c>
    </row>
    <row r="102" spans="1:30" s="267" customFormat="1" ht="12.75" hidden="1" outlineLevel="1">
      <c r="A102" s="253"/>
      <c r="B102" s="292"/>
      <c r="C102" s="267" t="s">
        <v>87</v>
      </c>
      <c r="D102" s="256"/>
      <c r="E102" s="286"/>
      <c r="F102" s="267">
        <f t="shared" ref="F102:M102" si="52">+F101/2</f>
        <v>106400000</v>
      </c>
      <c r="G102" s="267">
        <f t="shared" si="52"/>
        <v>19090000</v>
      </c>
      <c r="H102" s="267">
        <f t="shared" si="52"/>
        <v>87310000</v>
      </c>
      <c r="I102" s="267">
        <f t="shared" si="52"/>
        <v>0</v>
      </c>
      <c r="J102" s="267">
        <f t="shared" si="52"/>
        <v>45000000</v>
      </c>
      <c r="K102" s="267">
        <f t="shared" si="52"/>
        <v>0</v>
      </c>
      <c r="L102" s="267">
        <f t="shared" si="52"/>
        <v>182400000</v>
      </c>
      <c r="M102" s="267">
        <f t="shared" si="52"/>
        <v>1</v>
      </c>
      <c r="O102" s="267">
        <f t="shared" ref="O102:X102" si="53">+O101/2</f>
        <v>0</v>
      </c>
      <c r="P102" s="267">
        <f t="shared" si="53"/>
        <v>16526000</v>
      </c>
      <c r="Q102" s="267">
        <f t="shared" si="53"/>
        <v>-7900000</v>
      </c>
      <c r="R102" s="267">
        <f t="shared" si="53"/>
        <v>0</v>
      </c>
      <c r="S102" s="267">
        <f t="shared" si="53"/>
        <v>30016000</v>
      </c>
      <c r="T102" s="267">
        <f t="shared" si="53"/>
        <v>123684000</v>
      </c>
      <c r="U102" s="267">
        <f t="shared" si="53"/>
        <v>0</v>
      </c>
      <c r="V102" s="267">
        <f t="shared" si="53"/>
        <v>9300000</v>
      </c>
      <c r="W102" s="267">
        <f t="shared" si="53"/>
        <v>9300000</v>
      </c>
      <c r="X102" s="267">
        <f t="shared" si="53"/>
        <v>0</v>
      </c>
      <c r="AD102" s="304" t="str">
        <f t="shared" si="49"/>
        <v/>
      </c>
    </row>
    <row r="103" spans="1:30" s="267" customFormat="1" ht="12.75" hidden="1" outlineLevel="1">
      <c r="A103" s="253"/>
      <c r="B103" s="292"/>
      <c r="C103" s="267" t="s">
        <v>88</v>
      </c>
      <c r="D103" s="256"/>
      <c r="E103" s="286"/>
      <c r="F103" s="296">
        <f t="shared" ref="F103:M103" si="54">+F98-F102</f>
        <v>0</v>
      </c>
      <c r="G103" s="296">
        <f t="shared" si="54"/>
        <v>0</v>
      </c>
      <c r="H103" s="296">
        <f t="shared" si="54"/>
        <v>0</v>
      </c>
      <c r="I103" s="296">
        <f t="shared" si="54"/>
        <v>0</v>
      </c>
      <c r="J103" s="296">
        <f t="shared" si="54"/>
        <v>0</v>
      </c>
      <c r="K103" s="296">
        <f t="shared" si="54"/>
        <v>0</v>
      </c>
      <c r="L103" s="296">
        <f t="shared" si="54"/>
        <v>0</v>
      </c>
      <c r="M103" s="296">
        <f t="shared" si="54"/>
        <v>-1</v>
      </c>
      <c r="N103" s="296"/>
      <c r="O103" s="296">
        <f t="shared" ref="O103:X103" si="55">+O98-O102</f>
        <v>0</v>
      </c>
      <c r="P103" s="296">
        <f t="shared" si="55"/>
        <v>0</v>
      </c>
      <c r="Q103" s="296">
        <f t="shared" si="55"/>
        <v>0</v>
      </c>
      <c r="R103" s="296">
        <f t="shared" si="55"/>
        <v>0</v>
      </c>
      <c r="S103" s="296">
        <f t="shared" si="55"/>
        <v>0</v>
      </c>
      <c r="T103" s="296">
        <f t="shared" si="55"/>
        <v>0</v>
      </c>
      <c r="U103" s="296">
        <f t="shared" si="55"/>
        <v>0</v>
      </c>
      <c r="V103" s="296">
        <f t="shared" si="55"/>
        <v>0</v>
      </c>
      <c r="W103" s="296">
        <f t="shared" si="55"/>
        <v>0</v>
      </c>
      <c r="X103" s="296">
        <f t="shared" si="55"/>
        <v>0</v>
      </c>
      <c r="AD103" s="304" t="str">
        <f t="shared" si="49"/>
        <v/>
      </c>
    </row>
    <row r="104" spans="1:30" s="267" customFormat="1" ht="12.75" collapsed="1">
      <c r="A104" s="253"/>
      <c r="B104" s="292"/>
      <c r="D104" s="256"/>
      <c r="E104" s="286"/>
      <c r="F104" s="296"/>
      <c r="G104" s="296"/>
      <c r="H104" s="296"/>
      <c r="I104" s="287"/>
      <c r="J104" s="296"/>
      <c r="K104" s="287"/>
      <c r="L104" s="296"/>
      <c r="M104" s="287"/>
      <c r="N104" s="261"/>
      <c r="O104" s="288"/>
      <c r="P104" s="296"/>
      <c r="Q104" s="296"/>
      <c r="R104" s="287"/>
      <c r="S104" s="296"/>
      <c r="T104" s="296"/>
      <c r="U104" s="298"/>
      <c r="AD104" s="304" t="str">
        <f t="shared" si="49"/>
        <v/>
      </c>
    </row>
    <row r="105" spans="1:30" s="267" customFormat="1" ht="12.75">
      <c r="A105" s="253"/>
      <c r="B105" s="292"/>
      <c r="D105" s="256"/>
      <c r="E105" s="286"/>
      <c r="F105" s="296"/>
      <c r="G105" s="296"/>
      <c r="H105" s="296"/>
      <c r="I105" s="287"/>
      <c r="J105" s="296"/>
      <c r="K105" s="287"/>
      <c r="L105" s="296"/>
      <c r="M105" s="287"/>
      <c r="N105" s="261"/>
      <c r="O105" s="288"/>
      <c r="P105" s="296"/>
      <c r="Q105" s="296"/>
      <c r="R105" s="287"/>
      <c r="S105" s="296"/>
      <c r="T105" s="296"/>
      <c r="U105" s="298"/>
      <c r="AD105" s="304" t="str">
        <f t="shared" si="49"/>
        <v/>
      </c>
    </row>
    <row r="106" spans="1:30" s="331" customFormat="1" ht="12.75">
      <c r="A106" s="330"/>
      <c r="B106" s="292"/>
      <c r="H106" s="332"/>
      <c r="J106" s="332"/>
      <c r="AD106" s="304" t="str">
        <f t="shared" si="49"/>
        <v/>
      </c>
    </row>
    <row r="107" spans="1:30" s="331" customFormat="1" ht="12.75">
      <c r="A107" s="330"/>
      <c r="B107" s="292"/>
      <c r="H107" s="332"/>
      <c r="J107" s="332"/>
      <c r="AD107" s="304" t="str">
        <f t="shared" si="49"/>
        <v/>
      </c>
    </row>
    <row r="108" spans="1:30" s="331" customFormat="1" ht="12.75">
      <c r="A108" s="330"/>
      <c r="B108" s="292"/>
      <c r="H108" s="332"/>
      <c r="J108" s="332"/>
      <c r="AD108" s="304" t="str">
        <f t="shared" si="49"/>
        <v/>
      </c>
    </row>
    <row r="109" spans="1:30" s="331" customFormat="1" ht="12.75">
      <c r="A109" s="330"/>
      <c r="B109" s="292"/>
      <c r="H109" s="332"/>
      <c r="J109" s="332"/>
      <c r="AD109" s="304" t="str">
        <f t="shared" si="49"/>
        <v/>
      </c>
    </row>
    <row r="110" spans="1:30" s="331" customFormat="1" ht="12.75">
      <c r="A110" s="330"/>
      <c r="B110" s="292"/>
      <c r="H110" s="332"/>
      <c r="J110" s="332"/>
    </row>
    <row r="111" spans="1:30" s="331" customFormat="1" ht="12.75">
      <c r="A111" s="330"/>
      <c r="B111" s="292"/>
      <c r="H111" s="332"/>
      <c r="J111" s="332"/>
    </row>
    <row r="112" spans="1:30" s="331" customFormat="1" ht="12.75">
      <c r="A112" s="330"/>
      <c r="B112" s="292"/>
      <c r="H112" s="332"/>
      <c r="J112" s="332"/>
    </row>
    <row r="113" spans="1:10" s="331" customFormat="1" ht="12.75">
      <c r="A113" s="330"/>
      <c r="B113" s="292"/>
      <c r="H113" s="332"/>
      <c r="J113" s="332"/>
    </row>
    <row r="114" spans="1:10" s="331" customFormat="1" ht="12.75">
      <c r="A114" s="330"/>
      <c r="B114" s="292"/>
      <c r="H114" s="332"/>
      <c r="J114" s="332"/>
    </row>
    <row r="115" spans="1:10" s="331" customFormat="1" ht="12.75">
      <c r="A115" s="330"/>
      <c r="B115" s="292"/>
      <c r="H115" s="332"/>
      <c r="J115" s="332"/>
    </row>
    <row r="116" spans="1:10" s="331" customFormat="1" ht="12.75">
      <c r="A116" s="330"/>
      <c r="B116" s="292"/>
      <c r="H116" s="332"/>
      <c r="J116" s="332"/>
    </row>
    <row r="117" spans="1:10" s="331" customFormat="1" ht="12.75">
      <c r="A117" s="330"/>
      <c r="B117" s="292"/>
      <c r="H117" s="332"/>
      <c r="J117" s="332"/>
    </row>
    <row r="118" spans="1:10" s="331" customFormat="1" ht="12.75">
      <c r="A118" s="330"/>
      <c r="B118" s="292"/>
      <c r="H118" s="332"/>
      <c r="J118" s="332"/>
    </row>
    <row r="119" spans="1:10" s="331" customFormat="1" ht="12.75">
      <c r="A119" s="330"/>
      <c r="B119" s="292"/>
      <c r="H119" s="332"/>
      <c r="J119" s="332"/>
    </row>
    <row r="120" spans="1:10" s="331" customFormat="1" ht="12.75">
      <c r="A120" s="330"/>
      <c r="B120" s="292"/>
      <c r="H120" s="332"/>
      <c r="J120" s="332"/>
    </row>
    <row r="121" spans="1:10" s="331" customFormat="1" ht="12.75">
      <c r="A121" s="330"/>
      <c r="B121" s="292"/>
      <c r="H121" s="332"/>
      <c r="J121" s="332"/>
    </row>
    <row r="122" spans="1:10" s="331" customFormat="1" ht="12.75">
      <c r="A122" s="330"/>
      <c r="B122" s="292"/>
      <c r="H122" s="332"/>
      <c r="J122" s="332"/>
    </row>
    <row r="123" spans="1:10" s="331" customFormat="1" ht="12.75">
      <c r="A123" s="330"/>
      <c r="B123" s="292"/>
      <c r="H123" s="332"/>
      <c r="J123" s="332"/>
    </row>
    <row r="124" spans="1:10" s="331" customFormat="1" ht="12.75">
      <c r="A124" s="330"/>
      <c r="B124" s="292"/>
      <c r="H124" s="332"/>
      <c r="J124" s="332"/>
    </row>
    <row r="125" spans="1:10" s="331" customFormat="1" ht="12.75">
      <c r="A125" s="330"/>
      <c r="B125" s="292"/>
      <c r="H125" s="332"/>
      <c r="J125" s="332"/>
    </row>
    <row r="126" spans="1:10" s="331" customFormat="1" ht="12.75">
      <c r="A126" s="330"/>
      <c r="B126" s="292"/>
      <c r="H126" s="332"/>
      <c r="J126" s="332"/>
    </row>
    <row r="127" spans="1:10" s="331" customFormat="1" ht="12.75">
      <c r="A127" s="330"/>
      <c r="B127" s="292"/>
      <c r="H127" s="332"/>
      <c r="J127" s="332"/>
    </row>
    <row r="128" spans="1:10" s="331" customFormat="1" ht="12.75">
      <c r="A128" s="330"/>
      <c r="B128" s="292"/>
      <c r="H128" s="332"/>
      <c r="J128" s="332"/>
    </row>
    <row r="129" spans="1:10" s="331" customFormat="1" ht="12.75">
      <c r="A129" s="330"/>
      <c r="B129" s="292"/>
      <c r="H129" s="332"/>
      <c r="J129" s="332"/>
    </row>
    <row r="130" spans="1:10" s="331" customFormat="1" ht="12.75">
      <c r="A130" s="330"/>
      <c r="B130" s="292"/>
      <c r="H130" s="332"/>
      <c r="J130" s="332"/>
    </row>
    <row r="131" spans="1:10" s="331" customFormat="1" ht="12.75">
      <c r="A131" s="330"/>
      <c r="B131" s="292"/>
      <c r="H131" s="332"/>
      <c r="J131" s="332"/>
    </row>
    <row r="132" spans="1:10" s="331" customFormat="1" ht="12.75">
      <c r="A132" s="330"/>
      <c r="B132" s="292"/>
      <c r="H132" s="332"/>
      <c r="J132" s="332"/>
    </row>
    <row r="133" spans="1:10" s="331" customFormat="1" ht="12.75">
      <c r="A133" s="330"/>
      <c r="B133" s="292"/>
      <c r="H133" s="332"/>
      <c r="J133" s="332"/>
    </row>
    <row r="134" spans="1:10" s="331" customFormat="1" ht="12.75">
      <c r="A134" s="330"/>
      <c r="B134" s="292"/>
      <c r="H134" s="332"/>
      <c r="J134" s="332"/>
    </row>
    <row r="135" spans="1:10" s="331" customFormat="1" ht="12.75">
      <c r="A135" s="330"/>
      <c r="B135" s="292"/>
      <c r="H135" s="332"/>
      <c r="J135" s="332"/>
    </row>
    <row r="136" spans="1:10" s="331" customFormat="1" ht="12.75">
      <c r="A136" s="330"/>
      <c r="B136" s="292"/>
      <c r="H136" s="332"/>
      <c r="J136" s="332"/>
    </row>
    <row r="137" spans="1:10" s="331" customFormat="1" ht="12.75">
      <c r="A137" s="330"/>
      <c r="B137" s="292"/>
      <c r="H137" s="332"/>
      <c r="J137" s="332"/>
    </row>
    <row r="138" spans="1:10" s="331" customFormat="1" ht="12.75">
      <c r="A138" s="330"/>
      <c r="B138" s="292"/>
      <c r="H138" s="332"/>
      <c r="J138" s="332"/>
    </row>
    <row r="139" spans="1:10" s="331" customFormat="1" ht="12.75">
      <c r="A139" s="330"/>
      <c r="B139" s="292"/>
      <c r="H139" s="332"/>
      <c r="J139" s="332"/>
    </row>
    <row r="140" spans="1:10" s="331" customFormat="1" ht="12.75">
      <c r="A140" s="330"/>
      <c r="B140" s="292"/>
      <c r="H140" s="332"/>
      <c r="J140" s="332"/>
    </row>
    <row r="141" spans="1:10" s="331" customFormat="1" ht="12.75">
      <c r="A141" s="330"/>
      <c r="B141" s="292"/>
      <c r="H141" s="332"/>
      <c r="J141" s="332"/>
    </row>
    <row r="142" spans="1:10" s="331" customFormat="1" ht="12.75">
      <c r="A142" s="330"/>
      <c r="B142" s="292"/>
      <c r="H142" s="332"/>
      <c r="J142" s="332"/>
    </row>
    <row r="143" spans="1:10" s="331" customFormat="1" ht="12.75">
      <c r="A143" s="330"/>
      <c r="B143" s="292"/>
      <c r="H143" s="332"/>
      <c r="J143" s="332"/>
    </row>
    <row r="144" spans="1:10" s="331" customFormat="1" ht="12.75">
      <c r="A144" s="330"/>
      <c r="B144" s="292"/>
      <c r="H144" s="332"/>
      <c r="J144" s="332"/>
    </row>
    <row r="145" spans="1:10" s="331" customFormat="1" ht="12.75">
      <c r="A145" s="330"/>
      <c r="B145" s="292"/>
      <c r="H145" s="332"/>
      <c r="J145" s="332"/>
    </row>
    <row r="146" spans="1:10" s="331" customFormat="1" ht="12.75">
      <c r="A146" s="330"/>
      <c r="B146" s="292"/>
      <c r="H146" s="332"/>
      <c r="J146" s="332"/>
    </row>
    <row r="147" spans="1:10" s="331" customFormat="1" ht="12.75">
      <c r="A147" s="330"/>
      <c r="B147" s="292"/>
      <c r="H147" s="332"/>
      <c r="J147" s="332"/>
    </row>
    <row r="148" spans="1:10" s="331" customFormat="1" ht="12.75">
      <c r="A148" s="330"/>
      <c r="B148" s="292"/>
      <c r="H148" s="332"/>
      <c r="J148" s="332"/>
    </row>
    <row r="149" spans="1:10" s="331" customFormat="1" ht="12.75">
      <c r="A149" s="330"/>
      <c r="B149" s="292"/>
      <c r="H149" s="332"/>
      <c r="J149" s="332"/>
    </row>
    <row r="150" spans="1:10" s="331" customFormat="1" ht="12.75">
      <c r="A150" s="330"/>
      <c r="B150" s="292"/>
      <c r="H150" s="332"/>
      <c r="J150" s="332"/>
    </row>
    <row r="151" spans="1:10" s="331" customFormat="1" ht="12.75">
      <c r="A151" s="330"/>
      <c r="B151" s="292"/>
      <c r="H151" s="332"/>
      <c r="J151" s="332"/>
    </row>
    <row r="152" spans="1:10" s="331" customFormat="1" ht="12.75">
      <c r="A152" s="330"/>
      <c r="B152" s="292"/>
      <c r="H152" s="332"/>
      <c r="J152" s="332"/>
    </row>
    <row r="153" spans="1:10" s="331" customFormat="1" ht="12.75">
      <c r="A153" s="330"/>
      <c r="B153" s="292"/>
      <c r="H153" s="332"/>
      <c r="J153" s="332"/>
    </row>
    <row r="154" spans="1:10" s="331" customFormat="1" ht="12.75">
      <c r="A154" s="330"/>
      <c r="B154" s="292"/>
      <c r="H154" s="332"/>
      <c r="J154" s="332"/>
    </row>
    <row r="155" spans="1:10" s="331" customFormat="1" ht="12.75">
      <c r="A155" s="330"/>
      <c r="B155" s="292"/>
      <c r="H155" s="332"/>
      <c r="J155" s="332"/>
    </row>
    <row r="156" spans="1:10" s="331" customFormat="1" ht="12.75">
      <c r="A156" s="330"/>
      <c r="B156" s="292"/>
      <c r="H156" s="332"/>
      <c r="J156" s="332"/>
    </row>
    <row r="157" spans="1:10" s="331" customFormat="1" ht="12.75">
      <c r="A157" s="330"/>
      <c r="B157" s="292"/>
      <c r="H157" s="332"/>
      <c r="J157" s="332"/>
    </row>
    <row r="158" spans="1:10" s="331" customFormat="1" ht="12.75">
      <c r="A158" s="330"/>
      <c r="B158" s="292"/>
      <c r="H158" s="332"/>
      <c r="J158" s="332"/>
    </row>
    <row r="159" spans="1:10" s="331" customFormat="1" ht="12.75">
      <c r="A159" s="330"/>
      <c r="B159" s="292"/>
      <c r="H159" s="332"/>
      <c r="J159" s="332"/>
    </row>
    <row r="160" spans="1:10" s="331" customFormat="1" ht="12.75">
      <c r="A160" s="330"/>
      <c r="B160" s="292"/>
      <c r="H160" s="332"/>
      <c r="J160" s="332"/>
    </row>
    <row r="161" spans="1:10" s="331" customFormat="1" ht="12.75">
      <c r="A161" s="330"/>
      <c r="B161" s="292"/>
      <c r="H161" s="332"/>
      <c r="J161" s="332"/>
    </row>
    <row r="162" spans="1:10" s="331" customFormat="1" ht="12.75">
      <c r="A162" s="330"/>
      <c r="B162" s="292"/>
      <c r="H162" s="332"/>
      <c r="J162" s="332"/>
    </row>
    <row r="163" spans="1:10" s="331" customFormat="1" ht="12.75">
      <c r="A163" s="330"/>
      <c r="B163" s="292"/>
      <c r="H163" s="332"/>
      <c r="J163" s="332"/>
    </row>
    <row r="164" spans="1:10" s="331" customFormat="1" ht="12.75">
      <c r="A164" s="330"/>
      <c r="B164" s="292"/>
      <c r="H164" s="332"/>
      <c r="J164" s="332"/>
    </row>
    <row r="165" spans="1:10" s="331" customFormat="1" ht="12.75">
      <c r="A165" s="330"/>
      <c r="B165" s="292"/>
      <c r="H165" s="332"/>
      <c r="J165" s="332"/>
    </row>
    <row r="166" spans="1:10" s="331" customFormat="1" ht="12.75">
      <c r="A166" s="330"/>
      <c r="B166" s="292"/>
      <c r="H166" s="332"/>
      <c r="J166" s="332"/>
    </row>
    <row r="167" spans="1:10" s="331" customFormat="1" ht="12.75">
      <c r="A167" s="330"/>
      <c r="B167" s="292"/>
      <c r="H167" s="332"/>
      <c r="J167" s="332"/>
    </row>
    <row r="168" spans="1:10" s="331" customFormat="1" ht="12.75">
      <c r="A168" s="330"/>
      <c r="B168" s="292"/>
      <c r="H168" s="332"/>
      <c r="J168" s="332"/>
    </row>
    <row r="169" spans="1:10" s="331" customFormat="1" ht="12.75">
      <c r="A169" s="330"/>
      <c r="B169" s="292"/>
      <c r="H169" s="332"/>
      <c r="J169" s="332"/>
    </row>
    <row r="170" spans="1:10" s="331" customFormat="1" ht="12.75">
      <c r="A170" s="330"/>
      <c r="B170" s="292"/>
      <c r="H170" s="332"/>
      <c r="J170" s="332"/>
    </row>
    <row r="171" spans="1:10" s="331" customFormat="1" ht="12.75">
      <c r="A171" s="330"/>
      <c r="B171" s="292"/>
      <c r="H171" s="332"/>
      <c r="J171" s="332"/>
    </row>
    <row r="172" spans="1:10" s="331" customFormat="1" ht="12.75">
      <c r="A172" s="330"/>
      <c r="B172" s="292"/>
      <c r="H172" s="332"/>
      <c r="J172" s="332"/>
    </row>
    <row r="173" spans="1:10" s="331" customFormat="1" ht="12.75">
      <c r="A173" s="330"/>
      <c r="B173" s="292"/>
      <c r="H173" s="332"/>
      <c r="J173" s="332"/>
    </row>
    <row r="174" spans="1:10" s="331" customFormat="1" ht="12.75">
      <c r="A174" s="330"/>
      <c r="B174" s="292"/>
      <c r="H174" s="332"/>
      <c r="J174" s="332"/>
    </row>
    <row r="175" spans="1:10" s="331" customFormat="1" ht="12.75">
      <c r="A175" s="330"/>
      <c r="B175" s="292"/>
      <c r="H175" s="332"/>
      <c r="J175" s="332"/>
    </row>
    <row r="176" spans="1:10" s="331" customFormat="1" ht="12.75">
      <c r="A176" s="330"/>
      <c r="B176" s="292"/>
      <c r="H176" s="332"/>
      <c r="J176" s="332"/>
    </row>
    <row r="177" spans="1:10" s="331" customFormat="1" ht="12.75">
      <c r="A177" s="330"/>
      <c r="B177" s="292"/>
      <c r="H177" s="332"/>
      <c r="J177" s="332"/>
    </row>
    <row r="178" spans="1:10" s="331" customFormat="1" ht="12.75">
      <c r="A178" s="330"/>
      <c r="B178" s="292"/>
      <c r="H178" s="332"/>
      <c r="J178" s="332"/>
    </row>
    <row r="179" spans="1:10" s="331" customFormat="1" ht="12.75">
      <c r="A179" s="330"/>
      <c r="B179" s="292"/>
      <c r="H179" s="332"/>
      <c r="J179" s="332"/>
    </row>
    <row r="180" spans="1:10" s="331" customFormat="1" ht="12.75">
      <c r="A180" s="330"/>
      <c r="B180" s="292"/>
      <c r="H180" s="332"/>
      <c r="J180" s="332"/>
    </row>
    <row r="181" spans="1:10" s="331" customFormat="1" ht="12.75">
      <c r="A181" s="330"/>
      <c r="B181" s="292"/>
      <c r="H181" s="332"/>
      <c r="J181" s="332"/>
    </row>
    <row r="182" spans="1:10" s="331" customFormat="1" ht="12.75">
      <c r="A182" s="330"/>
      <c r="B182" s="292"/>
      <c r="H182" s="332"/>
      <c r="J182" s="332"/>
    </row>
    <row r="183" spans="1:10" s="331" customFormat="1" ht="12.75">
      <c r="A183" s="330"/>
      <c r="B183" s="292"/>
      <c r="H183" s="332"/>
      <c r="J183" s="332"/>
    </row>
    <row r="184" spans="1:10" s="331" customFormat="1" ht="12.75">
      <c r="A184" s="330"/>
      <c r="B184" s="292"/>
      <c r="H184" s="332"/>
      <c r="J184" s="332"/>
    </row>
    <row r="185" spans="1:10" s="331" customFormat="1" ht="12.75">
      <c r="A185" s="330"/>
      <c r="B185" s="292"/>
      <c r="H185" s="332"/>
      <c r="J185" s="332"/>
    </row>
    <row r="186" spans="1:10" s="331" customFormat="1" ht="12.75">
      <c r="A186" s="330"/>
      <c r="B186" s="292"/>
      <c r="H186" s="332"/>
      <c r="J186" s="332"/>
    </row>
    <row r="187" spans="1:10" s="331" customFormat="1" ht="12.75">
      <c r="A187" s="330"/>
      <c r="B187" s="292"/>
      <c r="H187" s="332"/>
      <c r="J187" s="332"/>
    </row>
    <row r="188" spans="1:10" s="331" customFormat="1" ht="12.75">
      <c r="A188" s="330"/>
      <c r="B188" s="292"/>
      <c r="H188" s="332"/>
      <c r="J188" s="332"/>
    </row>
    <row r="189" spans="1:10" s="331" customFormat="1" ht="12.75">
      <c r="A189" s="330"/>
      <c r="B189" s="292"/>
      <c r="H189" s="332"/>
      <c r="J189" s="332"/>
    </row>
    <row r="190" spans="1:10" s="331" customFormat="1" ht="12.75">
      <c r="A190" s="330"/>
      <c r="B190" s="292"/>
      <c r="H190" s="332"/>
      <c r="J190" s="332"/>
    </row>
    <row r="191" spans="1:10" s="331" customFormat="1" ht="12.75">
      <c r="A191" s="330"/>
      <c r="B191" s="292"/>
      <c r="H191" s="332"/>
      <c r="J191" s="332"/>
    </row>
    <row r="192" spans="1:10" s="331" customFormat="1" ht="12.75">
      <c r="A192" s="330"/>
      <c r="B192" s="292"/>
      <c r="H192" s="332"/>
      <c r="J192" s="332"/>
    </row>
    <row r="193" spans="1:10" s="331" customFormat="1" ht="12.75">
      <c r="A193" s="330"/>
      <c r="B193" s="292"/>
      <c r="H193" s="332"/>
      <c r="J193" s="332"/>
    </row>
    <row r="194" spans="1:10" s="331" customFormat="1" ht="12.75">
      <c r="A194" s="330"/>
      <c r="B194" s="292"/>
      <c r="H194" s="332"/>
      <c r="J194" s="332"/>
    </row>
    <row r="195" spans="1:10" s="331" customFormat="1" ht="12.75">
      <c r="A195" s="330"/>
      <c r="B195" s="292"/>
      <c r="H195" s="332"/>
      <c r="J195" s="332"/>
    </row>
    <row r="196" spans="1:10" s="331" customFormat="1" ht="12.75">
      <c r="A196" s="330"/>
      <c r="B196" s="292"/>
      <c r="H196" s="332"/>
      <c r="J196" s="332"/>
    </row>
    <row r="197" spans="1:10" s="331" customFormat="1" ht="12.75">
      <c r="A197" s="330"/>
      <c r="B197" s="292"/>
      <c r="H197" s="332"/>
      <c r="J197" s="332"/>
    </row>
    <row r="198" spans="1:10" s="331" customFormat="1" ht="12.75">
      <c r="A198" s="330"/>
      <c r="B198" s="292"/>
      <c r="H198" s="332"/>
      <c r="J198" s="332"/>
    </row>
    <row r="199" spans="1:10" s="331" customFormat="1" ht="12.75">
      <c r="A199" s="330"/>
      <c r="B199" s="292"/>
      <c r="H199" s="332"/>
      <c r="J199" s="332"/>
    </row>
    <row r="200" spans="1:10" s="331" customFormat="1" ht="12.75">
      <c r="A200" s="330"/>
      <c r="B200" s="292"/>
      <c r="H200" s="332"/>
      <c r="J200" s="332"/>
    </row>
    <row r="201" spans="1:10" s="331" customFormat="1" ht="12.75">
      <c r="A201" s="330"/>
      <c r="B201" s="292"/>
      <c r="H201" s="332"/>
      <c r="J201" s="332"/>
    </row>
    <row r="202" spans="1:10" s="331" customFormat="1" ht="12.75">
      <c r="A202" s="330"/>
      <c r="B202" s="292"/>
      <c r="H202" s="332"/>
      <c r="J202" s="332"/>
    </row>
    <row r="203" spans="1:10" s="331" customFormat="1" ht="12.75">
      <c r="A203" s="330"/>
      <c r="B203" s="283"/>
      <c r="H203" s="332"/>
      <c r="J203" s="332"/>
    </row>
    <row r="204" spans="1:10" s="331" customFormat="1" ht="12.75">
      <c r="A204" s="330"/>
      <c r="B204" s="283"/>
      <c r="H204" s="332"/>
      <c r="J204" s="332"/>
    </row>
    <row r="205" spans="1:10" s="331" customFormat="1" ht="12.75">
      <c r="A205" s="330"/>
      <c r="B205" s="283"/>
      <c r="H205" s="332"/>
      <c r="J205" s="332"/>
    </row>
    <row r="206" spans="1:10" s="331" customFormat="1" ht="12.75">
      <c r="A206" s="330"/>
      <c r="B206" s="283"/>
      <c r="H206" s="332"/>
      <c r="J206" s="332"/>
    </row>
    <row r="207" spans="1:10" s="331" customFormat="1" ht="12.75">
      <c r="A207" s="330"/>
      <c r="B207" s="283"/>
      <c r="H207" s="332"/>
      <c r="J207" s="332"/>
    </row>
    <row r="208" spans="1:10" s="331" customFormat="1" ht="12.75">
      <c r="A208" s="330"/>
      <c r="B208" s="283"/>
      <c r="H208" s="332"/>
      <c r="J208" s="332"/>
    </row>
    <row r="209" spans="1:10" s="331" customFormat="1" ht="12.75">
      <c r="A209" s="330"/>
      <c r="B209" s="283"/>
      <c r="H209" s="332"/>
      <c r="J209" s="332"/>
    </row>
    <row r="210" spans="1:10" s="331" customFormat="1" ht="12.75">
      <c r="A210" s="330"/>
      <c r="B210" s="283"/>
      <c r="H210" s="332"/>
      <c r="J210" s="332"/>
    </row>
    <row r="211" spans="1:10" s="331" customFormat="1" ht="12.75">
      <c r="A211" s="330"/>
      <c r="B211" s="283"/>
      <c r="H211" s="332"/>
      <c r="J211" s="332"/>
    </row>
    <row r="212" spans="1:10" s="331" customFormat="1" ht="12.75">
      <c r="A212" s="330"/>
      <c r="B212" s="283"/>
      <c r="H212" s="332"/>
      <c r="J212" s="332"/>
    </row>
    <row r="213" spans="1:10" s="331" customFormat="1" ht="12.75">
      <c r="A213" s="330"/>
      <c r="B213" s="283"/>
      <c r="H213" s="332"/>
      <c r="J213" s="332"/>
    </row>
    <row r="214" spans="1:10" s="331" customFormat="1" ht="12.75">
      <c r="A214" s="330"/>
      <c r="B214" s="283"/>
      <c r="H214" s="332"/>
      <c r="J214" s="332"/>
    </row>
    <row r="215" spans="1:10" s="331" customFormat="1" ht="12.75">
      <c r="A215" s="330"/>
      <c r="B215" s="283"/>
      <c r="H215" s="332"/>
      <c r="J215" s="332"/>
    </row>
    <row r="216" spans="1:10" s="331" customFormat="1" ht="12.75">
      <c r="A216" s="330"/>
      <c r="B216" s="283"/>
      <c r="H216" s="332"/>
      <c r="J216" s="332"/>
    </row>
    <row r="217" spans="1:10" s="331" customFormat="1" ht="12.75">
      <c r="A217" s="330"/>
      <c r="B217" s="283"/>
      <c r="H217" s="332"/>
      <c r="J217" s="332"/>
    </row>
    <row r="218" spans="1:10" s="331" customFormat="1" ht="12.75">
      <c r="A218" s="330"/>
      <c r="B218" s="283"/>
      <c r="H218" s="332"/>
      <c r="J218" s="332"/>
    </row>
    <row r="219" spans="1:10" s="331" customFormat="1" ht="12.75">
      <c r="A219" s="330"/>
      <c r="B219" s="283"/>
      <c r="H219" s="332"/>
      <c r="J219" s="332"/>
    </row>
    <row r="220" spans="1:10" s="331" customFormat="1" ht="12.75">
      <c r="A220" s="330"/>
      <c r="B220" s="283"/>
      <c r="H220" s="332"/>
      <c r="J220" s="332"/>
    </row>
    <row r="221" spans="1:10" s="331" customFormat="1" ht="12.75">
      <c r="A221" s="330"/>
      <c r="B221" s="283"/>
      <c r="H221" s="332"/>
      <c r="J221" s="332"/>
    </row>
    <row r="222" spans="1:10" s="331" customFormat="1" ht="12.75">
      <c r="A222" s="330"/>
      <c r="B222" s="283"/>
      <c r="H222" s="332"/>
      <c r="J222" s="332"/>
    </row>
    <row r="223" spans="1:10" s="331" customFormat="1" ht="12.75">
      <c r="A223" s="330"/>
      <c r="B223" s="283"/>
      <c r="H223" s="332"/>
      <c r="J223" s="332"/>
    </row>
    <row r="224" spans="1:10" s="331" customFormat="1" ht="12.75">
      <c r="A224" s="330"/>
      <c r="B224" s="283"/>
      <c r="H224" s="332"/>
      <c r="J224" s="332"/>
    </row>
    <row r="225" spans="1:10" s="331" customFormat="1" ht="12.75">
      <c r="A225" s="330"/>
      <c r="B225" s="283"/>
      <c r="H225" s="332"/>
      <c r="J225" s="332"/>
    </row>
    <row r="226" spans="1:10" s="331" customFormat="1" ht="12.75">
      <c r="A226" s="330"/>
      <c r="B226" s="283"/>
      <c r="H226" s="332"/>
      <c r="J226" s="332"/>
    </row>
    <row r="227" spans="1:10" s="331" customFormat="1" ht="12.75">
      <c r="A227" s="330"/>
      <c r="B227" s="283"/>
      <c r="H227" s="332"/>
      <c r="J227" s="332"/>
    </row>
    <row r="228" spans="1:10" s="331" customFormat="1" ht="12.75">
      <c r="A228" s="330"/>
      <c r="B228" s="283"/>
      <c r="H228" s="332"/>
      <c r="J228" s="332"/>
    </row>
    <row r="229" spans="1:10" s="331" customFormat="1" ht="12.75">
      <c r="A229" s="330"/>
      <c r="B229" s="283"/>
      <c r="H229" s="332"/>
      <c r="J229" s="332"/>
    </row>
    <row r="230" spans="1:10" s="331" customFormat="1" ht="12.75">
      <c r="A230" s="330"/>
      <c r="B230" s="283"/>
      <c r="H230" s="332"/>
      <c r="J230" s="332"/>
    </row>
    <row r="231" spans="1:10" s="331" customFormat="1" ht="12.75">
      <c r="A231" s="330"/>
      <c r="B231" s="283"/>
      <c r="H231" s="332"/>
      <c r="J231" s="332"/>
    </row>
    <row r="232" spans="1:10" s="331" customFormat="1" ht="12.75">
      <c r="A232" s="330"/>
      <c r="B232" s="283"/>
      <c r="H232" s="332"/>
      <c r="J232" s="332"/>
    </row>
    <row r="233" spans="1:10" s="331" customFormat="1" ht="12.75">
      <c r="A233" s="330"/>
      <c r="B233" s="283"/>
      <c r="H233" s="332"/>
      <c r="J233" s="332"/>
    </row>
    <row r="234" spans="1:10" s="331" customFormat="1" ht="12.75">
      <c r="A234" s="330"/>
      <c r="B234" s="283"/>
      <c r="H234" s="332"/>
      <c r="J234" s="332"/>
    </row>
    <row r="235" spans="1:10" s="331" customFormat="1" ht="12.75">
      <c r="A235" s="330"/>
      <c r="B235" s="283"/>
      <c r="H235" s="332"/>
      <c r="J235" s="332"/>
    </row>
    <row r="236" spans="1:10" s="331" customFormat="1" ht="12.75">
      <c r="A236" s="330"/>
      <c r="B236" s="283"/>
      <c r="H236" s="332"/>
      <c r="J236" s="332"/>
    </row>
    <row r="237" spans="1:10" s="331" customFormat="1" ht="12.75">
      <c r="A237" s="330"/>
      <c r="B237" s="283"/>
      <c r="H237" s="332"/>
      <c r="J237" s="332"/>
    </row>
    <row r="238" spans="1:10" s="331" customFormat="1" ht="12.75">
      <c r="A238" s="330"/>
      <c r="B238" s="283"/>
      <c r="H238" s="332"/>
      <c r="J238" s="332"/>
    </row>
    <row r="239" spans="1:10" s="331" customFormat="1" ht="12.75">
      <c r="A239" s="330"/>
      <c r="B239" s="283"/>
      <c r="H239" s="332"/>
      <c r="J239" s="332"/>
    </row>
    <row r="240" spans="1:10" s="331" customFormat="1" ht="12.75">
      <c r="A240" s="330"/>
      <c r="B240" s="283"/>
      <c r="H240" s="332"/>
      <c r="J240" s="332"/>
    </row>
    <row r="241" spans="1:10" s="331" customFormat="1" ht="12.75">
      <c r="A241" s="330"/>
      <c r="B241" s="283"/>
      <c r="H241" s="332"/>
      <c r="J241" s="332"/>
    </row>
    <row r="242" spans="1:10" s="331" customFormat="1" ht="12.75">
      <c r="A242" s="330"/>
      <c r="B242" s="283"/>
      <c r="H242" s="332"/>
      <c r="J242" s="332"/>
    </row>
    <row r="243" spans="1:10" s="331" customFormat="1" ht="12.75">
      <c r="A243" s="330"/>
      <c r="B243" s="283"/>
      <c r="H243" s="332"/>
      <c r="J243" s="332"/>
    </row>
    <row r="244" spans="1:10" s="331" customFormat="1" ht="12.75">
      <c r="A244" s="330"/>
      <c r="B244" s="283"/>
      <c r="H244" s="332"/>
      <c r="J244" s="332"/>
    </row>
    <row r="245" spans="1:10" s="331" customFormat="1" ht="12.75">
      <c r="A245" s="330"/>
      <c r="B245" s="283"/>
      <c r="H245" s="332"/>
      <c r="J245" s="332"/>
    </row>
    <row r="246" spans="1:10" s="331" customFormat="1" ht="12.75">
      <c r="A246" s="330"/>
      <c r="B246" s="283"/>
      <c r="H246" s="332"/>
      <c r="J246" s="332"/>
    </row>
    <row r="247" spans="1:10" s="331" customFormat="1" ht="12.75">
      <c r="A247" s="330"/>
      <c r="B247" s="283"/>
      <c r="H247" s="332"/>
      <c r="J247" s="332"/>
    </row>
    <row r="248" spans="1:10" s="331" customFormat="1" ht="12.75">
      <c r="A248" s="330"/>
      <c r="B248" s="283"/>
      <c r="H248" s="332"/>
      <c r="J248" s="332"/>
    </row>
    <row r="249" spans="1:10" s="331" customFormat="1" ht="12.75">
      <c r="A249" s="330"/>
      <c r="B249" s="283"/>
      <c r="H249" s="332"/>
      <c r="J249" s="332"/>
    </row>
    <row r="250" spans="1:10" s="331" customFormat="1" ht="12.75">
      <c r="A250" s="330"/>
      <c r="B250" s="283"/>
      <c r="H250" s="332"/>
      <c r="J250" s="332"/>
    </row>
    <row r="251" spans="1:10" s="331" customFormat="1" ht="12.75">
      <c r="A251" s="330"/>
      <c r="B251" s="283"/>
      <c r="H251" s="332"/>
      <c r="J251" s="332"/>
    </row>
    <row r="252" spans="1:10" s="331" customFormat="1" ht="12.75">
      <c r="A252" s="330"/>
      <c r="B252" s="283"/>
      <c r="H252" s="332"/>
      <c r="J252" s="332"/>
    </row>
    <row r="253" spans="1:10" s="331" customFormat="1" ht="12.75">
      <c r="A253" s="330"/>
      <c r="B253" s="283"/>
      <c r="H253" s="332"/>
      <c r="J253" s="332"/>
    </row>
    <row r="254" spans="1:10" s="331" customFormat="1" ht="12.75">
      <c r="A254" s="330"/>
      <c r="B254" s="283"/>
      <c r="H254" s="332"/>
      <c r="J254" s="332"/>
    </row>
    <row r="255" spans="1:10" s="331" customFormat="1" ht="12.75">
      <c r="A255" s="330"/>
      <c r="B255" s="283"/>
      <c r="H255" s="332"/>
      <c r="J255" s="332"/>
    </row>
    <row r="256" spans="1:10" s="331" customFormat="1" ht="12.75">
      <c r="A256" s="330"/>
      <c r="B256" s="283"/>
      <c r="H256" s="332"/>
      <c r="J256" s="332"/>
    </row>
    <row r="257" spans="1:10" s="331" customFormat="1" ht="12.75">
      <c r="A257" s="330"/>
      <c r="B257" s="283"/>
      <c r="H257" s="332"/>
      <c r="J257" s="332"/>
    </row>
    <row r="258" spans="1:10" s="331" customFormat="1" ht="12.75">
      <c r="A258" s="330"/>
      <c r="B258" s="283"/>
      <c r="H258" s="332"/>
      <c r="J258" s="332"/>
    </row>
    <row r="259" spans="1:10" s="331" customFormat="1" ht="12.75">
      <c r="A259" s="330"/>
      <c r="B259" s="283"/>
      <c r="H259" s="332"/>
      <c r="J259" s="332"/>
    </row>
    <row r="260" spans="1:10" s="331" customFormat="1" ht="12.75">
      <c r="A260" s="330"/>
      <c r="B260" s="283"/>
      <c r="H260" s="332"/>
      <c r="J260" s="332"/>
    </row>
    <row r="261" spans="1:10" s="331" customFormat="1" ht="12.75">
      <c r="A261" s="330"/>
      <c r="B261" s="283"/>
      <c r="H261" s="332"/>
      <c r="J261" s="332"/>
    </row>
    <row r="262" spans="1:10" s="331" customFormat="1" ht="12.75">
      <c r="A262" s="330"/>
      <c r="B262" s="283"/>
      <c r="H262" s="332"/>
      <c r="J262" s="332"/>
    </row>
    <row r="263" spans="1:10" s="331" customFormat="1" ht="12.75">
      <c r="A263" s="330"/>
      <c r="B263" s="283"/>
      <c r="H263" s="332"/>
      <c r="J263" s="332"/>
    </row>
    <row r="264" spans="1:10" s="331" customFormat="1" ht="12.75">
      <c r="A264" s="330"/>
      <c r="B264" s="283"/>
      <c r="H264" s="332"/>
      <c r="J264" s="332"/>
    </row>
    <row r="265" spans="1:10" s="331" customFormat="1" ht="12.75">
      <c r="A265" s="330"/>
      <c r="B265" s="283"/>
      <c r="H265" s="332"/>
      <c r="J265" s="332"/>
    </row>
    <row r="266" spans="1:10" s="331" customFormat="1" ht="12.75">
      <c r="A266" s="330"/>
      <c r="B266" s="283"/>
      <c r="H266" s="332"/>
      <c r="J266" s="332"/>
    </row>
    <row r="267" spans="1:10" s="331" customFormat="1" ht="12.75">
      <c r="A267" s="330"/>
      <c r="B267" s="283"/>
      <c r="H267" s="332"/>
      <c r="J267" s="332"/>
    </row>
    <row r="268" spans="1:10" s="331" customFormat="1" ht="12.75">
      <c r="A268" s="330"/>
      <c r="B268" s="283"/>
      <c r="H268" s="332"/>
      <c r="J268" s="332"/>
    </row>
    <row r="269" spans="1:10" s="331" customFormat="1" ht="12.75">
      <c r="A269" s="330"/>
      <c r="B269" s="283"/>
      <c r="H269" s="332"/>
      <c r="J269" s="332"/>
    </row>
    <row r="270" spans="1:10" s="331" customFormat="1" ht="12.75">
      <c r="A270" s="330"/>
      <c r="B270" s="283"/>
      <c r="H270" s="332"/>
      <c r="J270" s="332"/>
    </row>
    <row r="271" spans="1:10" s="331" customFormat="1" ht="12.75">
      <c r="A271" s="330"/>
      <c r="B271" s="283"/>
      <c r="H271" s="332"/>
      <c r="J271" s="332"/>
    </row>
    <row r="272" spans="1:10" s="331" customFormat="1" ht="12.75">
      <c r="A272" s="330"/>
      <c r="B272" s="283"/>
      <c r="H272" s="332"/>
      <c r="J272" s="332"/>
    </row>
    <row r="273" spans="1:10" s="331" customFormat="1" ht="12.75">
      <c r="A273" s="330"/>
      <c r="B273" s="283"/>
      <c r="H273" s="332"/>
      <c r="J273" s="332"/>
    </row>
    <row r="274" spans="1:10" s="331" customFormat="1" ht="12.75">
      <c r="A274" s="330"/>
      <c r="B274" s="283"/>
      <c r="H274" s="332"/>
      <c r="J274" s="332"/>
    </row>
    <row r="275" spans="1:10" s="331" customFormat="1" ht="12.75">
      <c r="A275" s="330"/>
      <c r="B275" s="283"/>
      <c r="H275" s="332"/>
      <c r="J275" s="332"/>
    </row>
    <row r="276" spans="1:10" s="331" customFormat="1" ht="12.75">
      <c r="A276" s="330"/>
      <c r="B276" s="283"/>
      <c r="H276" s="332"/>
      <c r="J276" s="332"/>
    </row>
    <row r="277" spans="1:10" s="331" customFormat="1" ht="12.75">
      <c r="A277" s="330"/>
      <c r="B277" s="283"/>
      <c r="H277" s="332"/>
      <c r="J277" s="332"/>
    </row>
    <row r="278" spans="1:10" s="331" customFormat="1" ht="12.75">
      <c r="A278" s="330"/>
      <c r="B278" s="283"/>
      <c r="H278" s="332"/>
      <c r="J278" s="332"/>
    </row>
    <row r="279" spans="1:10" s="331" customFormat="1" ht="12.75">
      <c r="A279" s="330"/>
      <c r="B279" s="283"/>
      <c r="H279" s="332"/>
      <c r="J279" s="332"/>
    </row>
    <row r="280" spans="1:10" s="331" customFormat="1" ht="12.75">
      <c r="A280" s="330"/>
      <c r="B280" s="283"/>
      <c r="H280" s="332"/>
      <c r="J280" s="332"/>
    </row>
    <row r="281" spans="1:10" s="331" customFormat="1" ht="12.75">
      <c r="A281" s="330"/>
      <c r="B281" s="283"/>
      <c r="H281" s="332"/>
      <c r="J281" s="332"/>
    </row>
    <row r="282" spans="1:10" s="331" customFormat="1" ht="12.75">
      <c r="A282" s="330"/>
      <c r="B282" s="283"/>
      <c r="H282" s="332"/>
      <c r="J282" s="332"/>
    </row>
    <row r="283" spans="1:10" s="331" customFormat="1" ht="12.75">
      <c r="A283" s="330"/>
      <c r="B283" s="283"/>
      <c r="H283" s="332"/>
      <c r="J283" s="332"/>
    </row>
    <row r="284" spans="1:10" s="331" customFormat="1" ht="12.75">
      <c r="A284" s="330"/>
      <c r="B284" s="283"/>
      <c r="H284" s="332"/>
      <c r="J284" s="332"/>
    </row>
    <row r="285" spans="1:10" s="331" customFormat="1" ht="12.75">
      <c r="A285" s="330"/>
      <c r="B285" s="283"/>
      <c r="H285" s="332"/>
      <c r="J285" s="332"/>
    </row>
    <row r="286" spans="1:10" s="331" customFormat="1" ht="12.75">
      <c r="A286" s="330"/>
      <c r="B286" s="283"/>
      <c r="H286" s="332"/>
      <c r="J286" s="332"/>
    </row>
    <row r="287" spans="1:10" s="331" customFormat="1" ht="12.75">
      <c r="A287" s="330"/>
      <c r="B287" s="283"/>
      <c r="H287" s="332"/>
      <c r="J287" s="332"/>
    </row>
    <row r="288" spans="1:10" s="331" customFormat="1" ht="12.75">
      <c r="A288" s="330"/>
      <c r="B288" s="283"/>
      <c r="H288" s="332"/>
      <c r="J288" s="332"/>
    </row>
    <row r="289" spans="1:10" s="331" customFormat="1" ht="12.75">
      <c r="A289" s="330"/>
      <c r="B289" s="283"/>
      <c r="H289" s="332"/>
      <c r="J289" s="332"/>
    </row>
    <row r="290" spans="1:10" s="331" customFormat="1" ht="12.75">
      <c r="A290" s="330"/>
      <c r="B290" s="283"/>
      <c r="H290" s="332"/>
      <c r="J290" s="332"/>
    </row>
    <row r="291" spans="1:10" s="331" customFormat="1" ht="12.75">
      <c r="A291" s="330"/>
      <c r="B291" s="283"/>
      <c r="H291" s="332"/>
      <c r="J291" s="332"/>
    </row>
    <row r="292" spans="1:10" s="331" customFormat="1" ht="12.75">
      <c r="A292" s="330"/>
      <c r="B292" s="283"/>
      <c r="H292" s="332"/>
      <c r="J292" s="332"/>
    </row>
    <row r="293" spans="1:10" s="331" customFormat="1" ht="12.75">
      <c r="A293" s="330"/>
      <c r="B293" s="283"/>
      <c r="H293" s="332"/>
      <c r="J293" s="332"/>
    </row>
    <row r="294" spans="1:10" s="331" customFormat="1" ht="12.75">
      <c r="A294" s="330"/>
      <c r="B294" s="283"/>
      <c r="H294" s="332"/>
      <c r="J294" s="332"/>
    </row>
    <row r="295" spans="1:10" s="331" customFormat="1" ht="12.75">
      <c r="A295" s="330"/>
      <c r="B295" s="283"/>
      <c r="H295" s="332"/>
      <c r="J295" s="332"/>
    </row>
    <row r="296" spans="1:10" s="331" customFormat="1" ht="12.75">
      <c r="A296" s="330"/>
      <c r="B296" s="283"/>
      <c r="H296" s="332"/>
      <c r="J296" s="332"/>
    </row>
    <row r="297" spans="1:10" s="331" customFormat="1" ht="12.75">
      <c r="A297" s="330"/>
      <c r="B297" s="283"/>
      <c r="H297" s="332"/>
      <c r="J297" s="332"/>
    </row>
    <row r="298" spans="1:10" s="331" customFormat="1" ht="12.75">
      <c r="A298" s="330"/>
      <c r="B298" s="283"/>
      <c r="H298" s="332"/>
      <c r="J298" s="332"/>
    </row>
    <row r="299" spans="1:10" s="331" customFormat="1" ht="12.75">
      <c r="A299" s="330"/>
      <c r="B299" s="283"/>
      <c r="H299" s="332"/>
      <c r="J299" s="332"/>
    </row>
    <row r="300" spans="1:10" s="331" customFormat="1" ht="12.75">
      <c r="A300" s="330"/>
      <c r="B300" s="283"/>
      <c r="H300" s="332"/>
      <c r="J300" s="332"/>
    </row>
    <row r="301" spans="1:10" s="331" customFormat="1" ht="12.75">
      <c r="A301" s="330"/>
      <c r="B301" s="283"/>
      <c r="H301" s="332"/>
      <c r="J301" s="332"/>
    </row>
    <row r="302" spans="1:10" s="331" customFormat="1" ht="12.75">
      <c r="A302" s="330"/>
      <c r="B302" s="283"/>
      <c r="H302" s="332"/>
      <c r="J302" s="332"/>
    </row>
    <row r="303" spans="1:10" s="331" customFormat="1" ht="12.75">
      <c r="A303" s="330"/>
      <c r="B303" s="283"/>
      <c r="H303" s="332"/>
      <c r="J303" s="332"/>
    </row>
    <row r="304" spans="1:10" s="331" customFormat="1" ht="12.75">
      <c r="A304" s="330"/>
      <c r="B304" s="283"/>
      <c r="H304" s="332"/>
      <c r="J304" s="332"/>
    </row>
    <row r="305" spans="1:10" s="331" customFormat="1" ht="12.75">
      <c r="A305" s="330"/>
      <c r="B305" s="283"/>
      <c r="H305" s="332"/>
      <c r="J305" s="332"/>
    </row>
    <row r="306" spans="1:10" s="331" customFormat="1" ht="12.75">
      <c r="A306" s="330"/>
      <c r="B306" s="283"/>
      <c r="H306" s="332"/>
      <c r="J306" s="332"/>
    </row>
    <row r="307" spans="1:10" s="331" customFormat="1" ht="12.75">
      <c r="A307" s="330"/>
      <c r="B307" s="283"/>
      <c r="H307" s="332"/>
      <c r="J307" s="332"/>
    </row>
    <row r="308" spans="1:10" s="331" customFormat="1" ht="12.75">
      <c r="A308" s="330"/>
      <c r="B308" s="283"/>
      <c r="H308" s="332"/>
      <c r="J308" s="332"/>
    </row>
    <row r="309" spans="1:10" s="331" customFormat="1" ht="12.75">
      <c r="A309" s="330"/>
      <c r="B309" s="283"/>
      <c r="H309" s="332"/>
      <c r="J309" s="332"/>
    </row>
    <row r="310" spans="1:10" s="331" customFormat="1" ht="12.75">
      <c r="A310" s="330"/>
      <c r="B310" s="283"/>
      <c r="H310" s="332"/>
      <c r="J310" s="332"/>
    </row>
    <row r="311" spans="1:10" s="331" customFormat="1" ht="12.75">
      <c r="A311" s="330"/>
      <c r="B311" s="283"/>
      <c r="H311" s="332"/>
      <c r="J311" s="332"/>
    </row>
    <row r="312" spans="1:10" s="331" customFormat="1" ht="12.75">
      <c r="A312" s="330"/>
      <c r="B312" s="283"/>
      <c r="H312" s="332"/>
      <c r="J312" s="332"/>
    </row>
    <row r="313" spans="1:10" s="331" customFormat="1" ht="12.75">
      <c r="A313" s="330"/>
      <c r="B313" s="283"/>
      <c r="H313" s="332"/>
      <c r="J313" s="332"/>
    </row>
    <row r="314" spans="1:10" s="331" customFormat="1" ht="12.75">
      <c r="A314" s="330"/>
      <c r="B314" s="283"/>
      <c r="H314" s="332"/>
      <c r="J314" s="332"/>
    </row>
    <row r="315" spans="1:10" s="331" customFormat="1" ht="12.75">
      <c r="A315" s="330"/>
      <c r="B315" s="283"/>
      <c r="H315" s="332"/>
      <c r="J315" s="332"/>
    </row>
    <row r="316" spans="1:10" s="331" customFormat="1" ht="12.75">
      <c r="A316" s="330"/>
      <c r="B316" s="283"/>
      <c r="H316" s="332"/>
      <c r="J316" s="332"/>
    </row>
    <row r="317" spans="1:10" s="331" customFormat="1" ht="12.75">
      <c r="A317" s="330"/>
      <c r="B317" s="283"/>
      <c r="H317" s="332"/>
      <c r="J317" s="332"/>
    </row>
    <row r="318" spans="1:10" s="331" customFormat="1" ht="12.75">
      <c r="A318" s="330"/>
      <c r="B318" s="283"/>
      <c r="H318" s="332"/>
      <c r="J318" s="332"/>
    </row>
    <row r="319" spans="1:10" s="331" customFormat="1" ht="12.75">
      <c r="A319" s="330"/>
      <c r="B319" s="283"/>
      <c r="H319" s="332"/>
      <c r="J319" s="332"/>
    </row>
    <row r="320" spans="1:10" s="331" customFormat="1" ht="12.75">
      <c r="A320" s="330"/>
      <c r="B320" s="283"/>
      <c r="H320" s="332"/>
      <c r="J320" s="332"/>
    </row>
    <row r="321" spans="1:10" s="331" customFormat="1" ht="12.75">
      <c r="A321" s="330"/>
      <c r="B321" s="283"/>
      <c r="H321" s="332"/>
      <c r="J321" s="332"/>
    </row>
    <row r="322" spans="1:10" s="331" customFormat="1" ht="12.75">
      <c r="A322" s="330"/>
      <c r="B322" s="283"/>
      <c r="H322" s="332"/>
      <c r="J322" s="332"/>
    </row>
    <row r="323" spans="1:10" s="331" customFormat="1" ht="12.75">
      <c r="A323" s="330"/>
      <c r="B323" s="283"/>
      <c r="H323" s="332"/>
      <c r="J323" s="332"/>
    </row>
    <row r="324" spans="1:10" s="331" customFormat="1" ht="12.75">
      <c r="A324" s="330"/>
      <c r="B324" s="283"/>
      <c r="H324" s="332"/>
      <c r="J324" s="332"/>
    </row>
    <row r="325" spans="1:10" s="331" customFormat="1" ht="12.75">
      <c r="A325" s="330"/>
      <c r="B325" s="283"/>
      <c r="H325" s="332"/>
      <c r="J325" s="332"/>
    </row>
    <row r="326" spans="1:10" s="331" customFormat="1" ht="12.75">
      <c r="A326" s="330"/>
      <c r="B326" s="283"/>
      <c r="H326" s="332"/>
      <c r="J326" s="332"/>
    </row>
    <row r="327" spans="1:10" s="331" customFormat="1" ht="12.75">
      <c r="A327" s="330"/>
      <c r="B327" s="283"/>
      <c r="H327" s="332"/>
      <c r="J327" s="332"/>
    </row>
    <row r="328" spans="1:10" s="331" customFormat="1" ht="12.75">
      <c r="A328" s="330"/>
      <c r="B328" s="283"/>
      <c r="H328" s="332"/>
      <c r="J328" s="332"/>
    </row>
    <row r="329" spans="1:10" s="331" customFormat="1" ht="12.75">
      <c r="A329" s="330"/>
      <c r="B329" s="283"/>
      <c r="H329" s="332"/>
      <c r="J329" s="332"/>
    </row>
    <row r="330" spans="1:10" s="331" customFormat="1" ht="12.75">
      <c r="A330" s="330"/>
      <c r="B330" s="283"/>
      <c r="H330" s="332"/>
      <c r="J330" s="332"/>
    </row>
    <row r="331" spans="1:10" s="331" customFormat="1" ht="12.75">
      <c r="A331" s="330"/>
      <c r="B331" s="283"/>
      <c r="H331" s="332"/>
      <c r="J331" s="332"/>
    </row>
    <row r="332" spans="1:10" s="331" customFormat="1" ht="12.75">
      <c r="A332" s="330"/>
      <c r="B332" s="283"/>
      <c r="H332" s="332"/>
      <c r="J332" s="332"/>
    </row>
    <row r="333" spans="1:10" s="331" customFormat="1" ht="12.75">
      <c r="A333" s="330"/>
      <c r="B333" s="283"/>
      <c r="H333" s="332"/>
      <c r="J333" s="332"/>
    </row>
    <row r="334" spans="1:10" s="331" customFormat="1" ht="12.75">
      <c r="A334" s="330"/>
      <c r="B334" s="283"/>
      <c r="H334" s="332"/>
      <c r="J334" s="332"/>
    </row>
    <row r="335" spans="1:10" s="331" customFormat="1" ht="12.75">
      <c r="A335" s="330"/>
      <c r="B335" s="283"/>
      <c r="H335" s="332"/>
      <c r="J335" s="332"/>
    </row>
    <row r="336" spans="1:10" s="331" customFormat="1" ht="12.75">
      <c r="A336" s="330"/>
      <c r="B336" s="283"/>
      <c r="H336" s="332"/>
      <c r="J336" s="332"/>
    </row>
    <row r="337" spans="1:10" s="331" customFormat="1" ht="12.75">
      <c r="A337" s="330"/>
      <c r="B337" s="283"/>
      <c r="H337" s="332"/>
      <c r="J337" s="332"/>
    </row>
    <row r="338" spans="1:10" s="331" customFormat="1" ht="12.75">
      <c r="A338" s="330"/>
      <c r="B338" s="283"/>
      <c r="H338" s="332"/>
      <c r="J338" s="332"/>
    </row>
    <row r="339" spans="1:10" s="331" customFormat="1" ht="12.75">
      <c r="A339" s="330"/>
      <c r="B339" s="283"/>
      <c r="H339" s="332"/>
      <c r="J339" s="332"/>
    </row>
    <row r="340" spans="1:10" s="331" customFormat="1" ht="12.75">
      <c r="A340" s="330"/>
      <c r="B340" s="283"/>
      <c r="H340" s="332"/>
      <c r="J340" s="332"/>
    </row>
    <row r="341" spans="1:10" s="331" customFormat="1" ht="12.75">
      <c r="A341" s="330"/>
      <c r="B341" s="283"/>
      <c r="H341" s="332"/>
      <c r="J341" s="332"/>
    </row>
    <row r="342" spans="1:10" s="331" customFormat="1" ht="12.75">
      <c r="A342" s="330"/>
      <c r="B342" s="283"/>
      <c r="H342" s="332"/>
      <c r="J342" s="332"/>
    </row>
    <row r="343" spans="1:10" s="331" customFormat="1" ht="12.75">
      <c r="A343" s="330"/>
      <c r="B343" s="283"/>
      <c r="H343" s="332"/>
      <c r="J343" s="332"/>
    </row>
    <row r="344" spans="1:10" s="331" customFormat="1" ht="12.75">
      <c r="A344" s="330"/>
      <c r="B344" s="283"/>
      <c r="H344" s="332"/>
      <c r="J344" s="332"/>
    </row>
    <row r="345" spans="1:10" s="331" customFormat="1" ht="12.75">
      <c r="A345" s="330"/>
      <c r="B345" s="283"/>
      <c r="H345" s="332"/>
      <c r="J345" s="332"/>
    </row>
    <row r="346" spans="1:10" s="331" customFormat="1" ht="12.75">
      <c r="A346" s="330"/>
      <c r="B346" s="283"/>
      <c r="H346" s="332"/>
      <c r="J346" s="332"/>
    </row>
    <row r="347" spans="1:10" s="331" customFormat="1" ht="12.75">
      <c r="A347" s="330"/>
      <c r="B347" s="283"/>
      <c r="H347" s="332"/>
      <c r="J347" s="332"/>
    </row>
    <row r="348" spans="1:10" s="331" customFormat="1" ht="12.75">
      <c r="A348" s="330"/>
      <c r="B348" s="283"/>
      <c r="H348" s="332"/>
      <c r="J348" s="332"/>
    </row>
    <row r="349" spans="1:10" s="331" customFormat="1" ht="12.75">
      <c r="A349" s="330"/>
      <c r="B349" s="283"/>
      <c r="H349" s="332"/>
      <c r="J349" s="332"/>
    </row>
    <row r="350" spans="1:10" s="331" customFormat="1" ht="12.75">
      <c r="A350" s="330"/>
      <c r="B350" s="283"/>
      <c r="H350" s="332"/>
      <c r="J350" s="332"/>
    </row>
    <row r="351" spans="1:10" s="331" customFormat="1" ht="12.75">
      <c r="A351" s="330"/>
      <c r="B351" s="283"/>
      <c r="H351" s="332"/>
      <c r="J351" s="332"/>
    </row>
    <row r="352" spans="1:10" s="331" customFormat="1" ht="12.75">
      <c r="A352" s="330"/>
      <c r="B352" s="283"/>
      <c r="H352" s="332"/>
      <c r="J352" s="332"/>
    </row>
    <row r="353" spans="1:10" s="331" customFormat="1" ht="12.75">
      <c r="A353" s="330"/>
      <c r="B353" s="283"/>
      <c r="H353" s="332"/>
      <c r="J353" s="332"/>
    </row>
    <row r="354" spans="1:10" s="331" customFormat="1" ht="12.75">
      <c r="A354" s="330"/>
      <c r="B354" s="283"/>
      <c r="H354" s="332"/>
      <c r="J354" s="332"/>
    </row>
    <row r="355" spans="1:10" s="331" customFormat="1" ht="12.75">
      <c r="A355" s="330"/>
      <c r="B355" s="283"/>
      <c r="H355" s="332"/>
      <c r="J355" s="332"/>
    </row>
    <row r="356" spans="1:10" s="331" customFormat="1" ht="12.75">
      <c r="A356" s="330"/>
      <c r="B356" s="283"/>
      <c r="H356" s="332"/>
      <c r="J356" s="332"/>
    </row>
    <row r="357" spans="1:10" s="331" customFormat="1" ht="12.75">
      <c r="A357" s="330"/>
      <c r="B357" s="283"/>
      <c r="H357" s="332"/>
      <c r="J357" s="332"/>
    </row>
    <row r="358" spans="1:10" s="331" customFormat="1" ht="12.75">
      <c r="A358" s="330"/>
      <c r="B358" s="283"/>
      <c r="H358" s="332"/>
      <c r="J358" s="332"/>
    </row>
    <row r="359" spans="1:10" s="331" customFormat="1" ht="12.75">
      <c r="A359" s="330"/>
      <c r="B359" s="283"/>
      <c r="H359" s="332"/>
      <c r="J359" s="332"/>
    </row>
    <row r="360" spans="1:10" s="331" customFormat="1" ht="12.75">
      <c r="A360" s="330"/>
      <c r="B360" s="283"/>
      <c r="H360" s="332"/>
      <c r="J360" s="332"/>
    </row>
    <row r="361" spans="1:10" s="331" customFormat="1" ht="12.75">
      <c r="A361" s="330"/>
      <c r="B361" s="283"/>
      <c r="H361" s="332"/>
      <c r="J361" s="332"/>
    </row>
    <row r="362" spans="1:10" s="331" customFormat="1" ht="12.75">
      <c r="A362" s="330"/>
      <c r="B362" s="283"/>
      <c r="H362" s="332"/>
      <c r="J362" s="332"/>
    </row>
    <row r="363" spans="1:10" s="331" customFormat="1" ht="12.75">
      <c r="A363" s="330"/>
      <c r="B363" s="283"/>
      <c r="H363" s="332"/>
      <c r="J363" s="332"/>
    </row>
    <row r="364" spans="1:10" s="331" customFormat="1" ht="12.75">
      <c r="A364" s="330"/>
      <c r="B364" s="283"/>
      <c r="H364" s="332"/>
      <c r="J364" s="332"/>
    </row>
    <row r="365" spans="1:10" s="331" customFormat="1" ht="12.75">
      <c r="A365" s="330"/>
      <c r="B365" s="283"/>
      <c r="H365" s="332"/>
      <c r="J365" s="332"/>
    </row>
    <row r="366" spans="1:10" s="331" customFormat="1" ht="12.75">
      <c r="A366" s="330"/>
      <c r="B366" s="283"/>
      <c r="H366" s="332"/>
      <c r="J366" s="332"/>
    </row>
    <row r="367" spans="1:10" s="331" customFormat="1" ht="12.75">
      <c r="A367" s="330"/>
      <c r="B367" s="283"/>
      <c r="H367" s="332"/>
      <c r="J367" s="332"/>
    </row>
    <row r="368" spans="1:10" s="331" customFormat="1" ht="12.75">
      <c r="A368" s="330"/>
      <c r="B368" s="283"/>
      <c r="H368" s="332"/>
      <c r="J368" s="332"/>
    </row>
    <row r="369" spans="1:10" s="331" customFormat="1" ht="12.75">
      <c r="A369" s="330"/>
      <c r="B369" s="283"/>
      <c r="H369" s="332"/>
      <c r="J369" s="332"/>
    </row>
    <row r="370" spans="1:10" s="331" customFormat="1" ht="12.75">
      <c r="A370" s="330"/>
      <c r="B370" s="283"/>
      <c r="H370" s="332"/>
      <c r="J370" s="332"/>
    </row>
    <row r="371" spans="1:10" s="331" customFormat="1" ht="12.75">
      <c r="A371" s="330"/>
      <c r="B371" s="283"/>
      <c r="H371" s="332"/>
      <c r="J371" s="332"/>
    </row>
    <row r="372" spans="1:10" s="331" customFormat="1" ht="12.75">
      <c r="A372" s="330"/>
      <c r="B372" s="283"/>
      <c r="H372" s="332"/>
      <c r="J372" s="332"/>
    </row>
    <row r="373" spans="1:10" s="331" customFormat="1" ht="12.75">
      <c r="A373" s="330"/>
      <c r="B373" s="283"/>
      <c r="H373" s="332"/>
      <c r="J373" s="332"/>
    </row>
    <row r="374" spans="1:10" s="331" customFormat="1" ht="12.75">
      <c r="A374" s="330"/>
      <c r="B374" s="283"/>
      <c r="H374" s="332"/>
      <c r="J374" s="332"/>
    </row>
    <row r="375" spans="1:10" s="331" customFormat="1" ht="12.75">
      <c r="A375" s="330"/>
      <c r="B375" s="283"/>
      <c r="H375" s="332"/>
      <c r="J375" s="332"/>
    </row>
    <row r="376" spans="1:10" s="331" customFormat="1" ht="12.75">
      <c r="A376" s="330"/>
      <c r="B376" s="283"/>
      <c r="H376" s="332"/>
      <c r="J376" s="332"/>
    </row>
    <row r="377" spans="1:10" s="331" customFormat="1" ht="12.75">
      <c r="A377" s="330"/>
      <c r="B377" s="283"/>
      <c r="H377" s="332"/>
      <c r="J377" s="332"/>
    </row>
    <row r="378" spans="1:10" s="331" customFormat="1" ht="12.75">
      <c r="A378" s="330"/>
      <c r="B378" s="283"/>
      <c r="H378" s="332"/>
      <c r="J378" s="332"/>
    </row>
    <row r="379" spans="1:10" s="331" customFormat="1" ht="12.75">
      <c r="A379" s="330"/>
      <c r="B379" s="283"/>
      <c r="H379" s="332"/>
      <c r="J379" s="332"/>
    </row>
    <row r="380" spans="1:10" s="331" customFormat="1" ht="12.75">
      <c r="A380" s="330"/>
      <c r="B380" s="283"/>
      <c r="H380" s="332"/>
      <c r="J380" s="332"/>
    </row>
    <row r="381" spans="1:10" s="331" customFormat="1" ht="12.75">
      <c r="A381" s="330"/>
      <c r="B381" s="283"/>
      <c r="H381" s="332"/>
      <c r="J381" s="332"/>
    </row>
    <row r="382" spans="1:10" s="331" customFormat="1" ht="12.75">
      <c r="A382" s="330"/>
      <c r="B382" s="283"/>
      <c r="H382" s="332"/>
      <c r="J382" s="332"/>
    </row>
    <row r="383" spans="1:10" s="331" customFormat="1" ht="12.75">
      <c r="A383" s="330"/>
      <c r="B383" s="283"/>
      <c r="H383" s="332"/>
      <c r="J383" s="332"/>
    </row>
    <row r="384" spans="1:10" s="331" customFormat="1" ht="12.75">
      <c r="A384" s="330"/>
      <c r="B384" s="283"/>
      <c r="H384" s="332"/>
      <c r="J384" s="332"/>
    </row>
    <row r="385" spans="1:10" s="331" customFormat="1" ht="12.75">
      <c r="A385" s="330"/>
      <c r="B385" s="283"/>
      <c r="H385" s="332"/>
      <c r="J385" s="332"/>
    </row>
    <row r="386" spans="1:10" s="331" customFormat="1" ht="12.75">
      <c r="A386" s="330"/>
      <c r="B386" s="283"/>
      <c r="H386" s="332"/>
      <c r="J386" s="332"/>
    </row>
    <row r="387" spans="1:10" s="331" customFormat="1" ht="12.75">
      <c r="A387" s="330"/>
      <c r="B387" s="283"/>
      <c r="H387" s="332"/>
      <c r="J387" s="332"/>
    </row>
    <row r="388" spans="1:10" s="331" customFormat="1" ht="12.75">
      <c r="A388" s="330"/>
      <c r="B388" s="283"/>
      <c r="H388" s="332"/>
      <c r="J388" s="332"/>
    </row>
    <row r="389" spans="1:10" s="331" customFormat="1" ht="12.75">
      <c r="A389" s="330"/>
      <c r="B389" s="283"/>
      <c r="H389" s="332"/>
      <c r="J389" s="332"/>
    </row>
    <row r="390" spans="1:10" s="331" customFormat="1" ht="12.75">
      <c r="A390" s="330"/>
      <c r="B390" s="283"/>
      <c r="H390" s="332"/>
      <c r="J390" s="332"/>
    </row>
    <row r="391" spans="1:10" s="331" customFormat="1" ht="12.75">
      <c r="A391" s="330"/>
      <c r="B391" s="283"/>
      <c r="H391" s="332"/>
      <c r="J391" s="332"/>
    </row>
    <row r="392" spans="1:10" s="331" customFormat="1" ht="12.75">
      <c r="A392" s="330"/>
      <c r="B392" s="283"/>
      <c r="H392" s="332"/>
      <c r="J392" s="332"/>
    </row>
    <row r="393" spans="1:10" s="331" customFormat="1" ht="12.75">
      <c r="A393" s="330"/>
      <c r="B393" s="283"/>
      <c r="H393" s="332"/>
      <c r="J393" s="332"/>
    </row>
    <row r="394" spans="1:10" s="331" customFormat="1" ht="12.75">
      <c r="A394" s="330"/>
      <c r="B394" s="283"/>
      <c r="H394" s="332"/>
      <c r="J394" s="332"/>
    </row>
    <row r="395" spans="1:10" s="331" customFormat="1" ht="12.75">
      <c r="A395" s="330"/>
      <c r="B395" s="283"/>
      <c r="H395" s="332"/>
      <c r="J395" s="332"/>
    </row>
    <row r="396" spans="1:10" s="331" customFormat="1" ht="12.75">
      <c r="A396" s="330"/>
      <c r="B396" s="283"/>
      <c r="H396" s="332"/>
      <c r="J396" s="332"/>
    </row>
    <row r="397" spans="1:10" s="331" customFormat="1" ht="12.75">
      <c r="A397" s="330"/>
      <c r="B397" s="283"/>
      <c r="H397" s="332"/>
      <c r="J397" s="332"/>
    </row>
    <row r="398" spans="1:10" s="331" customFormat="1" ht="12.75">
      <c r="A398" s="330"/>
      <c r="B398" s="283"/>
      <c r="H398" s="332"/>
      <c r="J398" s="332"/>
    </row>
    <row r="399" spans="1:10" s="331" customFormat="1" ht="12.75">
      <c r="A399" s="330"/>
      <c r="B399" s="283"/>
      <c r="H399" s="332"/>
      <c r="J399" s="332"/>
    </row>
    <row r="400" spans="1:10" s="331" customFormat="1" ht="12.75">
      <c r="A400" s="330"/>
      <c r="B400" s="283"/>
      <c r="H400" s="332"/>
      <c r="J400" s="332"/>
    </row>
    <row r="401" spans="1:10" s="331" customFormat="1" ht="12.75">
      <c r="A401" s="330"/>
      <c r="B401" s="283"/>
      <c r="H401" s="332"/>
      <c r="J401" s="332"/>
    </row>
    <row r="402" spans="1:10" s="331" customFormat="1" ht="12.75">
      <c r="A402" s="330"/>
      <c r="B402" s="283"/>
      <c r="H402" s="332"/>
      <c r="J402" s="332"/>
    </row>
    <row r="403" spans="1:10" s="331" customFormat="1" ht="12.75">
      <c r="A403" s="330"/>
      <c r="B403" s="283"/>
      <c r="H403" s="332"/>
      <c r="J403" s="332"/>
    </row>
    <row r="404" spans="1:10" s="331" customFormat="1" ht="12.75">
      <c r="A404" s="330"/>
      <c r="B404" s="283"/>
      <c r="H404" s="332"/>
      <c r="J404" s="332"/>
    </row>
    <row r="405" spans="1:10" s="331" customFormat="1" ht="12.75">
      <c r="A405" s="330"/>
      <c r="B405" s="283"/>
      <c r="H405" s="332"/>
      <c r="J405" s="332"/>
    </row>
    <row r="406" spans="1:10" s="331" customFormat="1" ht="12.75">
      <c r="A406" s="330"/>
      <c r="B406" s="283"/>
      <c r="H406" s="332"/>
      <c r="J406" s="332"/>
    </row>
    <row r="407" spans="1:10" s="331" customFormat="1" ht="12.75">
      <c r="A407" s="330"/>
      <c r="B407" s="283"/>
      <c r="H407" s="332"/>
      <c r="J407" s="332"/>
    </row>
    <row r="408" spans="1:10" s="331" customFormat="1" ht="12.75">
      <c r="A408" s="330"/>
      <c r="B408" s="283"/>
      <c r="H408" s="332"/>
      <c r="J408" s="332"/>
    </row>
    <row r="409" spans="1:10" s="331" customFormat="1" ht="12.75">
      <c r="A409" s="330"/>
      <c r="B409" s="283"/>
      <c r="H409" s="332"/>
      <c r="J409" s="332"/>
    </row>
    <row r="410" spans="1:10" s="331" customFormat="1" ht="12.75">
      <c r="A410" s="330"/>
      <c r="B410" s="283"/>
      <c r="H410" s="332"/>
      <c r="J410" s="332"/>
    </row>
    <row r="411" spans="1:10" s="331" customFormat="1" ht="12.75">
      <c r="A411" s="330"/>
      <c r="B411" s="283"/>
      <c r="H411" s="332"/>
      <c r="J411" s="332"/>
    </row>
    <row r="412" spans="1:10" s="331" customFormat="1" ht="12.75">
      <c r="A412" s="330"/>
      <c r="B412" s="283"/>
      <c r="H412" s="332"/>
      <c r="J412" s="332"/>
    </row>
    <row r="413" spans="1:10" s="331" customFormat="1" ht="12.75">
      <c r="A413" s="330"/>
      <c r="B413" s="283"/>
      <c r="H413" s="332"/>
      <c r="J413" s="332"/>
    </row>
    <row r="414" spans="1:10" s="331" customFormat="1" ht="12.75">
      <c r="A414" s="330"/>
      <c r="B414" s="283"/>
      <c r="H414" s="332"/>
      <c r="J414" s="332"/>
    </row>
    <row r="415" spans="1:10" s="331" customFormat="1" ht="12.75">
      <c r="A415" s="330"/>
      <c r="B415" s="283"/>
      <c r="H415" s="332"/>
      <c r="J415" s="332"/>
    </row>
    <row r="416" spans="1:10" s="331" customFormat="1" ht="12.75">
      <c r="A416" s="330"/>
      <c r="B416" s="283"/>
      <c r="H416" s="332"/>
      <c r="J416" s="332"/>
    </row>
    <row r="417" spans="1:10" s="331" customFormat="1" ht="12.75">
      <c r="A417" s="330"/>
      <c r="B417" s="283"/>
      <c r="H417" s="332"/>
      <c r="J417" s="332"/>
    </row>
    <row r="418" spans="1:10" s="331" customFormat="1" ht="12.75">
      <c r="A418" s="330"/>
      <c r="B418" s="283"/>
      <c r="H418" s="332"/>
      <c r="J418" s="332"/>
    </row>
    <row r="419" spans="1:10" s="331" customFormat="1" ht="12.75">
      <c r="A419" s="330"/>
      <c r="B419" s="283"/>
      <c r="H419" s="332"/>
      <c r="J419" s="332"/>
    </row>
    <row r="420" spans="1:10" s="331" customFormat="1" ht="12.75">
      <c r="A420" s="330"/>
      <c r="B420" s="283"/>
      <c r="H420" s="332"/>
      <c r="J420" s="332"/>
    </row>
    <row r="421" spans="1:10" s="331" customFormat="1" ht="12.75">
      <c r="A421" s="330"/>
      <c r="B421" s="283"/>
      <c r="H421" s="332"/>
      <c r="J421" s="332"/>
    </row>
    <row r="422" spans="1:10" s="331" customFormat="1" ht="12.75">
      <c r="A422" s="330"/>
      <c r="B422" s="283"/>
      <c r="H422" s="332"/>
      <c r="J422" s="332"/>
    </row>
    <row r="423" spans="1:10" s="331" customFormat="1" ht="12.75">
      <c r="A423" s="330"/>
      <c r="B423" s="283"/>
      <c r="H423" s="332"/>
      <c r="J423" s="332"/>
    </row>
    <row r="424" spans="1:10" s="331" customFormat="1" ht="12.75">
      <c r="A424" s="330"/>
      <c r="B424" s="283"/>
      <c r="H424" s="332"/>
      <c r="J424" s="332"/>
    </row>
    <row r="425" spans="1:10" s="331" customFormat="1" ht="12.75">
      <c r="A425" s="330"/>
      <c r="B425" s="283"/>
      <c r="H425" s="332"/>
      <c r="J425" s="332"/>
    </row>
    <row r="426" spans="1:10" s="331" customFormat="1" ht="12.75">
      <c r="A426" s="330"/>
      <c r="B426" s="283"/>
      <c r="H426" s="332"/>
      <c r="J426" s="332"/>
    </row>
    <row r="427" spans="1:10" s="331" customFormat="1" ht="12.75">
      <c r="A427" s="330"/>
      <c r="B427" s="283"/>
      <c r="H427" s="332"/>
      <c r="J427" s="332"/>
    </row>
    <row r="428" spans="1:10" s="331" customFormat="1" ht="12.75">
      <c r="A428" s="330"/>
      <c r="B428" s="283"/>
      <c r="H428" s="332"/>
      <c r="J428" s="332"/>
    </row>
    <row r="429" spans="1:10" s="331" customFormat="1" ht="12.75">
      <c r="A429" s="330"/>
      <c r="B429" s="283"/>
      <c r="H429" s="332"/>
      <c r="J429" s="332"/>
    </row>
    <row r="430" spans="1:10" s="331" customFormat="1" ht="12.75">
      <c r="A430" s="330"/>
      <c r="B430" s="283"/>
      <c r="H430" s="332"/>
      <c r="J430" s="332"/>
    </row>
    <row r="431" spans="1:10" s="331" customFormat="1" ht="12.75">
      <c r="A431" s="330"/>
      <c r="B431" s="283"/>
      <c r="H431" s="332"/>
      <c r="J431" s="332"/>
    </row>
    <row r="432" spans="1:10" s="331" customFormat="1" ht="12.75">
      <c r="A432" s="330"/>
      <c r="B432" s="283"/>
      <c r="H432" s="332"/>
      <c r="J432" s="332"/>
    </row>
    <row r="433" spans="1:10" s="331" customFormat="1" ht="12.75">
      <c r="A433" s="330"/>
      <c r="B433" s="283"/>
      <c r="H433" s="332"/>
      <c r="J433" s="332"/>
    </row>
    <row r="434" spans="1:10" s="331" customFormat="1" ht="12.75">
      <c r="A434" s="330"/>
      <c r="B434" s="283"/>
      <c r="H434" s="332"/>
      <c r="J434" s="332"/>
    </row>
    <row r="435" spans="1:10" s="331" customFormat="1" ht="12.75">
      <c r="A435" s="330"/>
      <c r="B435" s="283"/>
      <c r="H435" s="332"/>
      <c r="J435" s="332"/>
    </row>
    <row r="436" spans="1:10" s="331" customFormat="1" ht="12.75">
      <c r="A436" s="330"/>
      <c r="B436" s="283"/>
      <c r="H436" s="332"/>
      <c r="J436" s="332"/>
    </row>
    <row r="437" spans="1:10" s="331" customFormat="1" ht="12.75">
      <c r="A437" s="330"/>
      <c r="B437" s="283"/>
      <c r="H437" s="332"/>
      <c r="J437" s="332"/>
    </row>
    <row r="438" spans="1:10" s="331" customFormat="1" ht="12.75">
      <c r="A438" s="330"/>
      <c r="B438" s="283"/>
      <c r="H438" s="332"/>
      <c r="J438" s="332"/>
    </row>
    <row r="439" spans="1:10" s="331" customFormat="1" ht="12.75">
      <c r="A439" s="330"/>
      <c r="B439" s="283"/>
      <c r="H439" s="332"/>
      <c r="J439" s="332"/>
    </row>
    <row r="440" spans="1:10" s="331" customFormat="1" ht="12.75">
      <c r="A440" s="330"/>
      <c r="B440" s="283"/>
      <c r="H440" s="332"/>
      <c r="J440" s="332"/>
    </row>
    <row r="441" spans="1:10" s="331" customFormat="1" ht="12.75">
      <c r="A441" s="330"/>
      <c r="B441" s="283"/>
      <c r="H441" s="332"/>
      <c r="J441" s="332"/>
    </row>
    <row r="442" spans="1:10" s="331" customFormat="1" ht="12.75">
      <c r="A442" s="330"/>
      <c r="B442" s="283"/>
      <c r="H442" s="332"/>
      <c r="J442" s="332"/>
    </row>
    <row r="443" spans="1:10" s="331" customFormat="1" ht="12.75">
      <c r="A443" s="330"/>
      <c r="B443" s="283"/>
      <c r="H443" s="332"/>
      <c r="J443" s="332"/>
    </row>
    <row r="444" spans="1:10" s="331" customFormat="1" ht="12.75">
      <c r="A444" s="330"/>
      <c r="B444" s="283"/>
      <c r="H444" s="332"/>
      <c r="J444" s="332"/>
    </row>
    <row r="445" spans="1:10" s="331" customFormat="1" ht="12.75">
      <c r="A445" s="330"/>
      <c r="B445" s="283"/>
      <c r="H445" s="332"/>
      <c r="J445" s="332"/>
    </row>
    <row r="446" spans="1:10" s="331" customFormat="1" ht="12.75">
      <c r="A446" s="330"/>
      <c r="B446" s="283"/>
      <c r="H446" s="332"/>
      <c r="J446" s="332"/>
    </row>
    <row r="447" spans="1:10" s="331" customFormat="1" ht="12.75">
      <c r="A447" s="330"/>
      <c r="B447" s="283"/>
      <c r="H447" s="332"/>
      <c r="J447" s="332"/>
    </row>
    <row r="448" spans="1:10" s="331" customFormat="1" ht="12.75">
      <c r="A448" s="330"/>
      <c r="B448" s="283"/>
      <c r="H448" s="332"/>
      <c r="J448" s="332"/>
    </row>
    <row r="449" spans="1:10" s="331" customFormat="1" ht="12.75">
      <c r="A449" s="330"/>
      <c r="B449" s="283"/>
      <c r="H449" s="332"/>
      <c r="J449" s="332"/>
    </row>
    <row r="450" spans="1:10" s="331" customFormat="1" ht="12.75">
      <c r="A450" s="330"/>
      <c r="B450" s="283"/>
      <c r="H450" s="332"/>
      <c r="J450" s="332"/>
    </row>
    <row r="451" spans="1:10" s="331" customFormat="1" ht="12.75">
      <c r="A451" s="330"/>
      <c r="B451" s="283"/>
      <c r="H451" s="332"/>
      <c r="J451" s="332"/>
    </row>
    <row r="452" spans="1:10" s="331" customFormat="1" ht="12.75">
      <c r="A452" s="330"/>
      <c r="B452" s="283"/>
      <c r="H452" s="332"/>
      <c r="J452" s="332"/>
    </row>
    <row r="453" spans="1:10" s="331" customFormat="1" ht="12.75">
      <c r="A453" s="330"/>
      <c r="B453" s="283"/>
      <c r="H453" s="332"/>
      <c r="J453" s="332"/>
    </row>
    <row r="454" spans="1:10" s="331" customFormat="1" ht="12.75">
      <c r="A454" s="330"/>
      <c r="B454" s="283"/>
      <c r="H454" s="332"/>
      <c r="J454" s="332"/>
    </row>
    <row r="455" spans="1:10" s="331" customFormat="1" ht="12.75">
      <c r="A455" s="330"/>
      <c r="B455" s="283"/>
      <c r="H455" s="332"/>
      <c r="J455" s="332"/>
    </row>
    <row r="456" spans="1:10" s="331" customFormat="1" ht="12.75">
      <c r="A456" s="330"/>
      <c r="B456" s="283"/>
      <c r="H456" s="332"/>
      <c r="J456" s="332"/>
    </row>
    <row r="457" spans="1:10" s="331" customFormat="1" ht="12.75">
      <c r="A457" s="330"/>
      <c r="B457" s="283"/>
      <c r="H457" s="332"/>
      <c r="J457" s="332"/>
    </row>
    <row r="458" spans="1:10" s="331" customFormat="1" ht="12.75">
      <c r="A458" s="330"/>
      <c r="B458" s="283"/>
      <c r="H458" s="332"/>
      <c r="J458" s="332"/>
    </row>
    <row r="459" spans="1:10" s="331" customFormat="1" ht="12.75">
      <c r="A459" s="330"/>
      <c r="B459" s="283"/>
      <c r="H459" s="332"/>
      <c r="J459" s="332"/>
    </row>
    <row r="460" spans="1:10" s="331" customFormat="1" ht="12.75">
      <c r="A460" s="330"/>
      <c r="B460" s="283"/>
      <c r="H460" s="332"/>
      <c r="J460" s="332"/>
    </row>
    <row r="461" spans="1:10" s="331" customFormat="1" ht="12.75">
      <c r="A461" s="330"/>
      <c r="B461" s="283"/>
      <c r="H461" s="332"/>
      <c r="J461" s="332"/>
    </row>
    <row r="462" spans="1:10" s="331" customFormat="1" ht="12.75">
      <c r="A462" s="330"/>
      <c r="B462" s="283"/>
      <c r="H462" s="332"/>
      <c r="J462" s="332"/>
    </row>
    <row r="463" spans="1:10" s="331" customFormat="1" ht="12.75">
      <c r="A463" s="330"/>
      <c r="B463" s="283"/>
      <c r="H463" s="332"/>
      <c r="J463" s="332"/>
    </row>
    <row r="464" spans="1:10" s="331" customFormat="1" ht="12.75">
      <c r="A464" s="330"/>
      <c r="B464" s="283"/>
      <c r="H464" s="332"/>
      <c r="J464" s="332"/>
    </row>
    <row r="465" spans="1:10" s="331" customFormat="1" ht="12.75">
      <c r="A465" s="330"/>
      <c r="B465" s="283"/>
      <c r="H465" s="332"/>
      <c r="J465" s="332"/>
    </row>
    <row r="466" spans="1:10" s="331" customFormat="1" ht="12.75">
      <c r="A466" s="330"/>
      <c r="B466" s="283"/>
      <c r="H466" s="332"/>
      <c r="J466" s="332"/>
    </row>
    <row r="467" spans="1:10" s="331" customFormat="1" ht="12.75">
      <c r="A467" s="330"/>
      <c r="B467" s="283"/>
      <c r="H467" s="332"/>
      <c r="J467" s="332"/>
    </row>
    <row r="468" spans="1:10" s="331" customFormat="1" ht="12.75">
      <c r="A468" s="330"/>
      <c r="B468" s="283"/>
      <c r="H468" s="332"/>
      <c r="J468" s="332"/>
    </row>
    <row r="469" spans="1:10" s="331" customFormat="1" ht="12.75">
      <c r="A469" s="330"/>
      <c r="B469" s="283"/>
      <c r="H469" s="332"/>
      <c r="J469" s="332"/>
    </row>
    <row r="470" spans="1:10" s="331" customFormat="1" ht="12.75">
      <c r="A470" s="330"/>
      <c r="B470" s="283"/>
      <c r="H470" s="332"/>
      <c r="J470" s="332"/>
    </row>
    <row r="471" spans="1:10" s="331" customFormat="1" ht="12.75">
      <c r="A471" s="330"/>
      <c r="B471" s="283"/>
      <c r="H471" s="332"/>
      <c r="J471" s="332"/>
    </row>
    <row r="472" spans="1:10" s="331" customFormat="1" ht="12.75">
      <c r="A472" s="330"/>
      <c r="B472" s="283"/>
      <c r="H472" s="332"/>
      <c r="J472" s="332"/>
    </row>
    <row r="473" spans="1:10" s="331" customFormat="1" ht="12.75">
      <c r="A473" s="330"/>
      <c r="B473" s="283"/>
      <c r="H473" s="332"/>
      <c r="J473" s="332"/>
    </row>
    <row r="474" spans="1:10" s="331" customFormat="1" ht="12.75">
      <c r="A474" s="330"/>
      <c r="B474" s="283"/>
      <c r="H474" s="332"/>
      <c r="J474" s="332"/>
    </row>
    <row r="475" spans="1:10" s="331" customFormat="1" ht="12.75">
      <c r="A475" s="330"/>
      <c r="B475" s="283"/>
      <c r="H475" s="332"/>
      <c r="J475" s="332"/>
    </row>
    <row r="476" spans="1:10" s="331" customFormat="1" ht="12.75">
      <c r="A476" s="330"/>
      <c r="B476" s="283"/>
      <c r="H476" s="332"/>
      <c r="J476" s="332"/>
    </row>
    <row r="477" spans="1:10" s="331" customFormat="1" ht="12.75">
      <c r="A477" s="330"/>
      <c r="B477" s="283"/>
      <c r="H477" s="332"/>
      <c r="J477" s="332"/>
    </row>
    <row r="478" spans="1:10" s="331" customFormat="1" ht="12.75">
      <c r="A478" s="330"/>
      <c r="B478" s="283"/>
      <c r="H478" s="332"/>
      <c r="J478" s="332"/>
    </row>
    <row r="479" spans="1:10" s="331" customFormat="1" ht="12.75">
      <c r="A479" s="330"/>
      <c r="B479" s="283"/>
      <c r="H479" s="332"/>
      <c r="J479" s="332"/>
    </row>
    <row r="480" spans="1:10" s="331" customFormat="1" ht="12.75">
      <c r="A480" s="330"/>
      <c r="B480" s="283"/>
      <c r="H480" s="332"/>
      <c r="J480" s="332"/>
    </row>
    <row r="481" spans="1:10" s="331" customFormat="1" ht="12.75">
      <c r="A481" s="330"/>
      <c r="B481" s="283"/>
      <c r="H481" s="332"/>
      <c r="J481" s="332"/>
    </row>
    <row r="482" spans="1:10" s="331" customFormat="1" ht="12.75">
      <c r="A482" s="330"/>
      <c r="B482" s="283"/>
      <c r="H482" s="332"/>
      <c r="J482" s="332"/>
    </row>
    <row r="483" spans="1:10" s="331" customFormat="1" ht="12.75">
      <c r="A483" s="330"/>
      <c r="B483" s="283"/>
      <c r="H483" s="332"/>
      <c r="J483" s="332"/>
    </row>
    <row r="484" spans="1:10" s="331" customFormat="1" ht="12.75">
      <c r="A484" s="330"/>
      <c r="B484" s="283"/>
      <c r="H484" s="332"/>
      <c r="J484" s="332"/>
    </row>
    <row r="485" spans="1:10" s="331" customFormat="1" ht="12.75">
      <c r="A485" s="330"/>
      <c r="B485" s="283"/>
      <c r="H485" s="332"/>
      <c r="J485" s="332"/>
    </row>
    <row r="486" spans="1:10" s="331" customFormat="1" ht="12.75">
      <c r="A486" s="330"/>
      <c r="B486" s="283"/>
      <c r="H486" s="332"/>
      <c r="J486" s="332"/>
    </row>
    <row r="487" spans="1:10" s="331" customFormat="1" ht="12.75">
      <c r="A487" s="330"/>
      <c r="B487" s="283"/>
      <c r="H487" s="332"/>
      <c r="J487" s="332"/>
    </row>
    <row r="488" spans="1:10" s="331" customFormat="1" ht="12.75">
      <c r="A488" s="330"/>
      <c r="B488" s="283"/>
      <c r="H488" s="332"/>
      <c r="J488" s="332"/>
    </row>
    <row r="489" spans="1:10" s="331" customFormat="1" ht="12.75">
      <c r="A489" s="330"/>
      <c r="B489" s="283"/>
      <c r="H489" s="332"/>
      <c r="J489" s="332"/>
    </row>
    <row r="490" spans="1:10" s="331" customFormat="1" ht="12.75">
      <c r="A490" s="330"/>
      <c r="B490" s="283"/>
      <c r="H490" s="332"/>
      <c r="J490" s="332"/>
    </row>
    <row r="491" spans="1:10" s="331" customFormat="1" ht="12.75">
      <c r="A491" s="330"/>
      <c r="B491" s="283"/>
      <c r="H491" s="332"/>
      <c r="J491" s="332"/>
    </row>
    <row r="492" spans="1:10" s="331" customFormat="1" ht="12.75">
      <c r="A492" s="330"/>
      <c r="B492" s="283"/>
      <c r="H492" s="332"/>
      <c r="J492" s="332"/>
    </row>
    <row r="493" spans="1:10" s="331" customFormat="1" ht="12.75">
      <c r="A493" s="330"/>
      <c r="B493" s="283"/>
      <c r="H493" s="332"/>
      <c r="J493" s="332"/>
    </row>
    <row r="494" spans="1:10" s="331" customFormat="1" ht="12.75">
      <c r="A494" s="330"/>
      <c r="B494" s="283"/>
      <c r="H494" s="332"/>
      <c r="J494" s="332"/>
    </row>
    <row r="495" spans="1:10" s="331" customFormat="1" ht="12.75">
      <c r="A495" s="330"/>
      <c r="B495" s="283"/>
      <c r="H495" s="332"/>
      <c r="J495" s="332"/>
    </row>
    <row r="496" spans="1:10" s="331" customFormat="1" ht="12.75">
      <c r="A496" s="330"/>
      <c r="B496" s="283"/>
      <c r="H496" s="332"/>
      <c r="J496" s="332"/>
    </row>
    <row r="497" spans="1:10" s="331" customFormat="1" ht="12.75">
      <c r="A497" s="330"/>
      <c r="B497" s="283"/>
      <c r="H497" s="332"/>
      <c r="J497" s="332"/>
    </row>
    <row r="498" spans="1:10" s="331" customFormat="1" ht="12.75">
      <c r="A498" s="330"/>
      <c r="B498" s="283"/>
      <c r="H498" s="332"/>
      <c r="J498" s="332"/>
    </row>
    <row r="499" spans="1:10" s="331" customFormat="1" ht="12.75">
      <c r="A499" s="330"/>
      <c r="B499" s="283"/>
      <c r="H499" s="332"/>
      <c r="J499" s="332"/>
    </row>
    <row r="500" spans="1:10" s="331" customFormat="1" ht="12.75">
      <c r="A500" s="330"/>
      <c r="B500" s="283"/>
      <c r="H500" s="332"/>
      <c r="J500" s="332"/>
    </row>
    <row r="501" spans="1:10" s="331" customFormat="1" ht="12.75">
      <c r="A501" s="330"/>
      <c r="B501" s="283"/>
      <c r="H501" s="332"/>
      <c r="J501" s="332"/>
    </row>
    <row r="502" spans="1:10" s="331" customFormat="1" ht="12.75">
      <c r="A502" s="330"/>
      <c r="B502" s="283"/>
      <c r="H502" s="332"/>
      <c r="J502" s="332"/>
    </row>
    <row r="503" spans="1:10" s="331" customFormat="1" ht="12.75">
      <c r="A503" s="330"/>
      <c r="B503" s="283"/>
      <c r="H503" s="332"/>
      <c r="J503" s="332"/>
    </row>
    <row r="504" spans="1:10" s="331" customFormat="1" ht="12.75">
      <c r="A504" s="330"/>
      <c r="B504" s="283"/>
      <c r="H504" s="332"/>
      <c r="J504" s="332"/>
    </row>
    <row r="505" spans="1:10" s="331" customFormat="1" ht="12.75">
      <c r="A505" s="330"/>
      <c r="B505" s="283"/>
      <c r="H505" s="332"/>
      <c r="J505" s="332"/>
    </row>
    <row r="506" spans="1:10" s="331" customFormat="1" ht="12.75">
      <c r="A506" s="330"/>
      <c r="B506" s="283"/>
      <c r="H506" s="332"/>
      <c r="J506" s="332"/>
    </row>
    <row r="507" spans="1:10" s="331" customFormat="1" ht="12.75">
      <c r="A507" s="330"/>
      <c r="B507" s="283"/>
      <c r="H507" s="332"/>
      <c r="J507" s="332"/>
    </row>
    <row r="508" spans="1:10" s="331" customFormat="1" ht="12.75">
      <c r="A508" s="330"/>
      <c r="B508" s="283"/>
      <c r="H508" s="332"/>
      <c r="J508" s="332"/>
    </row>
    <row r="509" spans="1:10" s="331" customFormat="1" ht="12.75">
      <c r="A509" s="330"/>
      <c r="B509" s="283"/>
      <c r="H509" s="332"/>
      <c r="J509" s="332"/>
    </row>
    <row r="510" spans="1:10" s="331" customFormat="1" ht="12.75">
      <c r="A510" s="330"/>
      <c r="B510" s="283"/>
      <c r="H510" s="332"/>
      <c r="J510" s="332"/>
    </row>
    <row r="511" spans="1:10" s="331" customFormat="1" ht="12.75">
      <c r="A511" s="330"/>
      <c r="B511" s="283"/>
      <c r="H511" s="332"/>
      <c r="J511" s="332"/>
    </row>
    <row r="512" spans="1:10" s="331" customFormat="1" ht="12.75">
      <c r="A512" s="330"/>
      <c r="B512" s="283"/>
      <c r="H512" s="332"/>
      <c r="J512" s="332"/>
    </row>
    <row r="513" spans="1:10" s="331" customFormat="1" ht="12.75">
      <c r="A513" s="330"/>
      <c r="B513" s="283"/>
      <c r="H513" s="332"/>
      <c r="J513" s="332"/>
    </row>
    <row r="514" spans="1:10" s="331" customFormat="1" ht="12.75">
      <c r="A514" s="330"/>
      <c r="B514" s="283"/>
      <c r="H514" s="332"/>
      <c r="J514" s="332"/>
    </row>
    <row r="515" spans="1:10" s="331" customFormat="1" ht="12.75">
      <c r="A515" s="330"/>
      <c r="B515" s="283"/>
      <c r="H515" s="332"/>
      <c r="J515" s="332"/>
    </row>
    <row r="516" spans="1:10" s="331" customFormat="1" ht="12.75">
      <c r="A516" s="330"/>
      <c r="B516" s="283"/>
      <c r="H516" s="332"/>
      <c r="J516" s="332"/>
    </row>
    <row r="517" spans="1:10" s="331" customFormat="1" ht="12.75">
      <c r="A517" s="330"/>
      <c r="B517" s="283"/>
      <c r="H517" s="332"/>
      <c r="J517" s="332"/>
    </row>
    <row r="518" spans="1:10" s="331" customFormat="1" ht="12.75">
      <c r="A518" s="330"/>
      <c r="B518" s="283"/>
      <c r="H518" s="332"/>
      <c r="J518" s="332"/>
    </row>
    <row r="519" spans="1:10" s="331" customFormat="1" ht="12.75">
      <c r="A519" s="330"/>
      <c r="B519" s="283"/>
      <c r="H519" s="332"/>
      <c r="J519" s="332"/>
    </row>
    <row r="520" spans="1:10" s="331" customFormat="1" ht="12.75">
      <c r="A520" s="330"/>
      <c r="B520" s="283"/>
      <c r="H520" s="332"/>
      <c r="J520" s="332"/>
    </row>
    <row r="521" spans="1:10" s="331" customFormat="1" ht="12.75">
      <c r="A521" s="330"/>
      <c r="B521" s="283"/>
      <c r="H521" s="332"/>
      <c r="J521" s="332"/>
    </row>
    <row r="522" spans="1:10" s="331" customFormat="1" ht="12.75">
      <c r="A522" s="330"/>
      <c r="B522" s="283"/>
      <c r="H522" s="332"/>
      <c r="J522" s="332"/>
    </row>
    <row r="523" spans="1:10" s="331" customFormat="1" ht="12.75">
      <c r="A523" s="330"/>
      <c r="B523" s="283"/>
      <c r="H523" s="332"/>
      <c r="J523" s="332"/>
    </row>
    <row r="524" spans="1:10" s="331" customFormat="1" ht="12.75">
      <c r="A524" s="330"/>
      <c r="B524" s="283"/>
      <c r="H524" s="332"/>
      <c r="J524" s="332"/>
    </row>
    <row r="525" spans="1:10" s="331" customFormat="1" ht="12.75">
      <c r="A525" s="330"/>
      <c r="B525" s="283"/>
      <c r="H525" s="332"/>
      <c r="J525" s="332"/>
    </row>
    <row r="526" spans="1:10" s="331" customFormat="1" ht="12.75">
      <c r="A526" s="330"/>
      <c r="B526" s="283"/>
      <c r="H526" s="332"/>
      <c r="J526" s="332"/>
    </row>
    <row r="527" spans="1:10" s="331" customFormat="1" ht="12.75">
      <c r="A527" s="330"/>
      <c r="B527" s="283"/>
      <c r="H527" s="332"/>
      <c r="J527" s="332"/>
    </row>
    <row r="528" spans="1:10" s="331" customFormat="1" ht="12.75">
      <c r="A528" s="330"/>
      <c r="B528" s="283"/>
      <c r="H528" s="332"/>
      <c r="J528" s="332"/>
    </row>
    <row r="529" spans="1:10" s="331" customFormat="1" ht="12.75">
      <c r="A529" s="330"/>
      <c r="B529" s="283"/>
      <c r="H529" s="332"/>
      <c r="J529" s="332"/>
    </row>
    <row r="530" spans="1:10" s="331" customFormat="1" ht="12.75">
      <c r="A530" s="330"/>
      <c r="B530" s="283"/>
      <c r="H530" s="332"/>
      <c r="J530" s="332"/>
    </row>
    <row r="531" spans="1:10" s="331" customFormat="1" ht="12.75">
      <c r="A531" s="330"/>
      <c r="B531" s="283"/>
      <c r="H531" s="332"/>
      <c r="J531" s="332"/>
    </row>
    <row r="532" spans="1:10" s="331" customFormat="1" ht="12.75">
      <c r="A532" s="330"/>
      <c r="B532" s="283"/>
      <c r="H532" s="332"/>
      <c r="J532" s="332"/>
    </row>
    <row r="533" spans="1:10" s="331" customFormat="1" ht="12.75">
      <c r="A533" s="330"/>
      <c r="B533" s="283"/>
      <c r="H533" s="332"/>
      <c r="J533" s="332"/>
    </row>
    <row r="534" spans="1:10" s="331" customFormat="1" ht="12.75">
      <c r="A534" s="330"/>
      <c r="B534" s="283"/>
      <c r="H534" s="332"/>
      <c r="J534" s="332"/>
    </row>
    <row r="535" spans="1:10" s="331" customFormat="1" ht="12.75">
      <c r="A535" s="330"/>
      <c r="B535" s="283"/>
      <c r="H535" s="332"/>
      <c r="J535" s="332"/>
    </row>
    <row r="536" spans="1:10" s="331" customFormat="1" ht="12.75">
      <c r="A536" s="330"/>
      <c r="B536" s="283"/>
      <c r="H536" s="332"/>
      <c r="J536" s="332"/>
    </row>
    <row r="537" spans="1:10" s="331" customFormat="1" ht="12.75">
      <c r="A537" s="330"/>
      <c r="B537" s="283"/>
      <c r="H537" s="332"/>
      <c r="J537" s="332"/>
    </row>
    <row r="538" spans="1:10" s="331" customFormat="1" ht="12.75">
      <c r="A538" s="330"/>
      <c r="B538" s="283"/>
      <c r="H538" s="332"/>
      <c r="J538" s="332"/>
    </row>
    <row r="539" spans="1:10" s="331" customFormat="1" ht="12.75">
      <c r="A539" s="330"/>
      <c r="B539" s="283"/>
      <c r="H539" s="332"/>
      <c r="J539" s="332"/>
    </row>
    <row r="540" spans="1:10" s="331" customFormat="1" ht="12.75">
      <c r="A540" s="330"/>
      <c r="B540" s="283"/>
      <c r="H540" s="332"/>
      <c r="J540" s="332"/>
    </row>
    <row r="541" spans="1:10" s="331" customFormat="1" ht="12.75">
      <c r="A541" s="330"/>
      <c r="B541" s="283"/>
      <c r="H541" s="332"/>
      <c r="J541" s="332"/>
    </row>
    <row r="542" spans="1:10" s="331" customFormat="1" ht="12.75">
      <c r="A542" s="330"/>
      <c r="B542" s="283"/>
      <c r="H542" s="332"/>
      <c r="J542" s="332"/>
    </row>
    <row r="543" spans="1:10" s="331" customFormat="1" ht="12.75">
      <c r="A543" s="330"/>
      <c r="B543" s="283"/>
      <c r="H543" s="332"/>
      <c r="J543" s="332"/>
    </row>
    <row r="544" spans="1:10" s="331" customFormat="1" ht="12.75">
      <c r="A544" s="330"/>
      <c r="B544" s="283"/>
      <c r="H544" s="332"/>
      <c r="J544" s="332"/>
    </row>
    <row r="545" spans="1:10" s="331" customFormat="1" ht="12.75">
      <c r="A545" s="330"/>
      <c r="B545" s="283"/>
      <c r="H545" s="332"/>
      <c r="J545" s="332"/>
    </row>
    <row r="546" spans="1:10" s="331" customFormat="1" ht="12.75">
      <c r="A546" s="330"/>
      <c r="B546" s="283"/>
      <c r="H546" s="332"/>
      <c r="J546" s="332"/>
    </row>
    <row r="547" spans="1:10" s="331" customFormat="1" ht="12.75">
      <c r="A547" s="330"/>
      <c r="B547" s="283"/>
      <c r="H547" s="332"/>
      <c r="J547" s="332"/>
    </row>
    <row r="548" spans="1:10" s="331" customFormat="1" ht="12.75">
      <c r="A548" s="330"/>
      <c r="B548" s="283"/>
      <c r="H548" s="332"/>
      <c r="J548" s="332"/>
    </row>
    <row r="549" spans="1:10" s="331" customFormat="1" ht="12.75">
      <c r="A549" s="330"/>
      <c r="B549" s="283"/>
      <c r="H549" s="332"/>
      <c r="J549" s="332"/>
    </row>
    <row r="550" spans="1:10" s="331" customFormat="1" ht="12.75">
      <c r="A550" s="330"/>
      <c r="B550" s="283"/>
      <c r="H550" s="332"/>
      <c r="J550" s="332"/>
    </row>
    <row r="551" spans="1:10" s="331" customFormat="1" ht="12.75">
      <c r="A551" s="330"/>
      <c r="B551" s="283"/>
      <c r="H551" s="332"/>
      <c r="J551" s="332"/>
    </row>
    <row r="552" spans="1:10" s="331" customFormat="1" ht="12.75">
      <c r="A552" s="330"/>
      <c r="B552" s="283"/>
      <c r="H552" s="332"/>
      <c r="J552" s="332"/>
    </row>
    <row r="553" spans="1:10" s="331" customFormat="1" ht="12.75">
      <c r="A553" s="330"/>
      <c r="B553" s="283"/>
      <c r="H553" s="332"/>
      <c r="J553" s="332"/>
    </row>
    <row r="554" spans="1:10" s="331" customFormat="1" ht="12.75">
      <c r="A554" s="330"/>
      <c r="B554" s="283"/>
      <c r="H554" s="332"/>
      <c r="J554" s="332"/>
    </row>
    <row r="555" spans="1:10" s="331" customFormat="1" ht="12.75">
      <c r="A555" s="330"/>
      <c r="B555" s="283"/>
      <c r="H555" s="332"/>
      <c r="J555" s="332"/>
    </row>
    <row r="556" spans="1:10" s="331" customFormat="1" ht="12.75">
      <c r="A556" s="330"/>
      <c r="B556" s="283"/>
      <c r="H556" s="332"/>
      <c r="J556" s="332"/>
    </row>
    <row r="557" spans="1:10" s="331" customFormat="1" ht="12.75">
      <c r="A557" s="330"/>
      <c r="B557" s="283"/>
      <c r="H557" s="332"/>
      <c r="J557" s="332"/>
    </row>
    <row r="558" spans="1:10" s="331" customFormat="1" ht="12.75">
      <c r="A558" s="330"/>
      <c r="B558" s="283"/>
      <c r="H558" s="332"/>
      <c r="J558" s="332"/>
    </row>
    <row r="559" spans="1:10" s="331" customFormat="1" ht="12.75">
      <c r="A559" s="330"/>
      <c r="B559" s="283"/>
      <c r="H559" s="332"/>
      <c r="J559" s="332"/>
    </row>
    <row r="560" spans="1:10" s="331" customFormat="1" ht="12.75">
      <c r="A560" s="330"/>
      <c r="B560" s="283"/>
      <c r="H560" s="332"/>
      <c r="J560" s="332"/>
    </row>
    <row r="561" spans="1:10" s="331" customFormat="1" ht="12.75">
      <c r="A561" s="330"/>
      <c r="B561" s="283"/>
      <c r="H561" s="332"/>
      <c r="J561" s="332"/>
    </row>
    <row r="562" spans="1:10" s="331" customFormat="1" ht="12.75">
      <c r="A562" s="330"/>
      <c r="B562" s="283"/>
      <c r="H562" s="332"/>
      <c r="J562" s="332"/>
    </row>
    <row r="563" spans="1:10" s="331" customFormat="1" ht="12.75">
      <c r="A563" s="330"/>
      <c r="B563" s="283"/>
      <c r="H563" s="332"/>
      <c r="J563" s="332"/>
    </row>
    <row r="564" spans="1:10" s="331" customFormat="1" ht="12.75">
      <c r="A564" s="330"/>
      <c r="B564" s="283"/>
      <c r="H564" s="332"/>
      <c r="J564" s="332"/>
    </row>
    <row r="565" spans="1:10" s="331" customFormat="1" ht="12.75">
      <c r="A565" s="330"/>
      <c r="B565" s="283"/>
      <c r="H565" s="332"/>
      <c r="J565" s="332"/>
    </row>
    <row r="566" spans="1:10" s="331" customFormat="1" ht="12.75">
      <c r="A566" s="330"/>
      <c r="B566" s="283"/>
      <c r="H566" s="332"/>
      <c r="J566" s="332"/>
    </row>
    <row r="567" spans="1:10" s="331" customFormat="1" ht="12.75">
      <c r="A567" s="330"/>
      <c r="B567" s="283"/>
      <c r="H567" s="332"/>
      <c r="J567" s="332"/>
    </row>
    <row r="568" spans="1:10" s="331" customFormat="1" ht="12.75">
      <c r="A568" s="330"/>
      <c r="B568" s="283"/>
      <c r="H568" s="332"/>
      <c r="J568" s="332"/>
    </row>
    <row r="569" spans="1:10" s="331" customFormat="1" ht="12.75">
      <c r="A569" s="330"/>
      <c r="B569" s="283"/>
      <c r="H569" s="332"/>
      <c r="J569" s="332"/>
    </row>
    <row r="570" spans="1:10" s="331" customFormat="1" ht="12.75">
      <c r="A570" s="330"/>
      <c r="B570" s="283"/>
      <c r="H570" s="332"/>
      <c r="J570" s="332"/>
    </row>
    <row r="571" spans="1:10" s="331" customFormat="1" ht="12.75">
      <c r="A571" s="330"/>
      <c r="B571" s="283"/>
      <c r="H571" s="332"/>
      <c r="J571" s="332"/>
    </row>
    <row r="572" spans="1:10" s="331" customFormat="1" ht="12.75">
      <c r="A572" s="330"/>
      <c r="B572" s="283"/>
      <c r="H572" s="332"/>
      <c r="J572" s="332"/>
    </row>
    <row r="573" spans="1:10" s="331" customFormat="1" ht="12.75">
      <c r="A573" s="330"/>
      <c r="B573" s="283"/>
      <c r="H573" s="332"/>
      <c r="J573" s="332"/>
    </row>
    <row r="574" spans="1:10" s="331" customFormat="1" ht="12.75">
      <c r="A574" s="330"/>
      <c r="B574" s="283"/>
      <c r="H574" s="332"/>
      <c r="J574" s="332"/>
    </row>
    <row r="575" spans="1:10" s="331" customFormat="1" ht="12.75">
      <c r="A575" s="330"/>
      <c r="B575" s="283"/>
      <c r="H575" s="332"/>
      <c r="J575" s="332"/>
    </row>
    <row r="576" spans="1:10" s="331" customFormat="1" ht="12.75">
      <c r="A576" s="330"/>
      <c r="B576" s="283"/>
      <c r="H576" s="332"/>
      <c r="J576" s="332"/>
    </row>
    <row r="577" spans="1:10" s="331" customFormat="1" ht="12.75">
      <c r="A577" s="330"/>
      <c r="B577" s="283"/>
      <c r="H577" s="332"/>
      <c r="J577" s="332"/>
    </row>
    <row r="578" spans="1:10" s="331" customFormat="1" ht="12.75">
      <c r="A578" s="330"/>
      <c r="B578" s="283"/>
      <c r="H578" s="332"/>
      <c r="J578" s="332"/>
    </row>
    <row r="579" spans="1:10" s="331" customFormat="1" ht="12.75">
      <c r="A579" s="330"/>
      <c r="B579" s="283"/>
      <c r="H579" s="332"/>
      <c r="J579" s="332"/>
    </row>
    <row r="580" spans="1:10" s="331" customFormat="1" ht="12.75">
      <c r="A580" s="330"/>
      <c r="B580" s="283"/>
      <c r="H580" s="332"/>
      <c r="J580" s="332"/>
    </row>
    <row r="581" spans="1:10" s="331" customFormat="1" ht="12.75">
      <c r="A581" s="330"/>
      <c r="B581" s="283"/>
      <c r="H581" s="332"/>
      <c r="J581" s="332"/>
    </row>
    <row r="582" spans="1:10" s="331" customFormat="1" ht="12.75">
      <c r="A582" s="330"/>
      <c r="B582" s="283"/>
      <c r="H582" s="332"/>
      <c r="J582" s="332"/>
    </row>
    <row r="583" spans="1:10" s="331" customFormat="1" ht="12.75">
      <c r="A583" s="330"/>
      <c r="B583" s="283"/>
      <c r="H583" s="332"/>
      <c r="J583" s="332"/>
    </row>
    <row r="584" spans="1:10" s="331" customFormat="1" ht="12.75">
      <c r="A584" s="330"/>
      <c r="B584" s="283"/>
      <c r="H584" s="332"/>
      <c r="J584" s="332"/>
    </row>
    <row r="585" spans="1:10" s="331" customFormat="1" ht="12.75">
      <c r="A585" s="330"/>
      <c r="B585" s="283"/>
      <c r="H585" s="332"/>
      <c r="J585" s="332"/>
    </row>
    <row r="586" spans="1:10" s="331" customFormat="1" ht="12.75">
      <c r="A586" s="330"/>
      <c r="B586" s="283"/>
      <c r="H586" s="332"/>
      <c r="J586" s="332"/>
    </row>
    <row r="587" spans="1:10" s="331" customFormat="1" ht="12.75">
      <c r="A587" s="330"/>
      <c r="B587" s="283"/>
      <c r="H587" s="332"/>
      <c r="J587" s="332"/>
    </row>
    <row r="588" spans="1:10" s="331" customFormat="1" ht="12.75">
      <c r="A588" s="330"/>
      <c r="B588" s="283"/>
      <c r="H588" s="332"/>
      <c r="J588" s="332"/>
    </row>
    <row r="589" spans="1:10" s="331" customFormat="1" ht="12.75">
      <c r="A589" s="330"/>
      <c r="B589" s="283"/>
      <c r="H589" s="332"/>
      <c r="J589" s="332"/>
    </row>
    <row r="590" spans="1:10" s="331" customFormat="1" ht="12.75">
      <c r="A590" s="330"/>
      <c r="B590" s="283"/>
      <c r="H590" s="332"/>
      <c r="J590" s="332"/>
    </row>
    <row r="591" spans="1:10" s="331" customFormat="1" ht="12.75">
      <c r="A591" s="330"/>
      <c r="B591" s="283"/>
      <c r="H591" s="332"/>
      <c r="J591" s="332"/>
    </row>
    <row r="592" spans="1:10" s="331" customFormat="1" ht="12.75">
      <c r="A592" s="330"/>
      <c r="B592" s="283"/>
      <c r="H592" s="332"/>
      <c r="J592" s="332"/>
    </row>
    <row r="593" spans="1:10" s="331" customFormat="1" ht="12.75">
      <c r="A593" s="330"/>
      <c r="B593" s="283"/>
      <c r="H593" s="332"/>
      <c r="J593" s="332"/>
    </row>
    <row r="594" spans="1:10" s="331" customFormat="1" ht="12.75">
      <c r="A594" s="330"/>
      <c r="B594" s="283"/>
      <c r="H594" s="332"/>
      <c r="J594" s="332"/>
    </row>
    <row r="595" spans="1:10" s="331" customFormat="1" ht="12.75">
      <c r="A595" s="330"/>
      <c r="B595" s="283"/>
      <c r="H595" s="332"/>
      <c r="J595" s="332"/>
    </row>
    <row r="596" spans="1:10" s="331" customFormat="1" ht="12.75">
      <c r="A596" s="330"/>
      <c r="B596" s="283"/>
      <c r="H596" s="332"/>
      <c r="J596" s="332"/>
    </row>
    <row r="597" spans="1:10" s="331" customFormat="1" ht="12.75">
      <c r="A597" s="330"/>
      <c r="B597" s="283"/>
      <c r="H597" s="332"/>
      <c r="J597" s="332"/>
    </row>
    <row r="598" spans="1:10" s="331" customFormat="1" ht="12.75">
      <c r="A598" s="330"/>
      <c r="B598" s="283"/>
      <c r="H598" s="332"/>
      <c r="J598" s="332"/>
    </row>
    <row r="599" spans="1:10" s="331" customFormat="1" ht="12.75">
      <c r="A599" s="330"/>
      <c r="B599" s="283"/>
      <c r="H599" s="332"/>
      <c r="J599" s="332"/>
    </row>
    <row r="600" spans="1:10" s="331" customFormat="1" ht="12.75">
      <c r="A600" s="330"/>
      <c r="B600" s="283"/>
      <c r="H600" s="332"/>
      <c r="J600" s="332"/>
    </row>
    <row r="601" spans="1:10" s="331" customFormat="1" ht="12.75">
      <c r="A601" s="330"/>
      <c r="B601" s="283"/>
      <c r="H601" s="332"/>
      <c r="J601" s="332"/>
    </row>
    <row r="602" spans="1:10" s="331" customFormat="1" ht="12.75">
      <c r="A602" s="330"/>
      <c r="B602" s="283"/>
      <c r="H602" s="332"/>
      <c r="J602" s="332"/>
    </row>
    <row r="603" spans="1:10" s="331" customFormat="1" ht="12.75">
      <c r="A603" s="330"/>
      <c r="B603" s="283"/>
      <c r="H603" s="332"/>
      <c r="J603" s="332"/>
    </row>
    <row r="604" spans="1:10" s="331" customFormat="1" ht="12.75">
      <c r="A604" s="330"/>
      <c r="B604" s="283"/>
      <c r="H604" s="332"/>
      <c r="J604" s="332"/>
    </row>
    <row r="605" spans="1:10" s="331" customFormat="1" ht="12.75">
      <c r="A605" s="330"/>
      <c r="B605" s="283"/>
      <c r="H605" s="332"/>
      <c r="J605" s="332"/>
    </row>
    <row r="606" spans="1:10" s="331" customFormat="1" ht="12.75">
      <c r="A606" s="330"/>
      <c r="B606" s="283"/>
      <c r="H606" s="332"/>
      <c r="J606" s="332"/>
    </row>
    <row r="607" spans="1:10" s="331" customFormat="1" ht="12.75">
      <c r="A607" s="330"/>
      <c r="B607" s="283"/>
      <c r="H607" s="332"/>
      <c r="J607" s="332"/>
    </row>
    <row r="608" spans="1:10" s="331" customFormat="1" ht="12.75">
      <c r="A608" s="330"/>
      <c r="B608" s="283"/>
      <c r="H608" s="332"/>
      <c r="J608" s="332"/>
    </row>
    <row r="609" spans="1:10" s="331" customFormat="1" ht="12.75">
      <c r="A609" s="330"/>
      <c r="B609" s="283"/>
      <c r="H609" s="332"/>
      <c r="J609" s="332"/>
    </row>
    <row r="610" spans="1:10" s="331" customFormat="1" ht="12.75">
      <c r="A610" s="330"/>
      <c r="B610" s="283"/>
      <c r="H610" s="332"/>
      <c r="J610" s="332"/>
    </row>
    <row r="611" spans="1:10" s="331" customFormat="1" ht="12.75">
      <c r="A611" s="330"/>
      <c r="B611" s="283"/>
      <c r="H611" s="332"/>
      <c r="J611" s="332"/>
    </row>
    <row r="612" spans="1:10" s="331" customFormat="1" ht="12.75">
      <c r="A612" s="330"/>
      <c r="B612" s="283"/>
      <c r="H612" s="332"/>
      <c r="J612" s="332"/>
    </row>
    <row r="613" spans="1:10" s="331" customFormat="1" ht="12.75">
      <c r="A613" s="330"/>
      <c r="B613" s="283"/>
      <c r="H613" s="332"/>
      <c r="J613" s="332"/>
    </row>
    <row r="614" spans="1:10" s="331" customFormat="1" ht="12.75">
      <c r="A614" s="330"/>
      <c r="B614" s="283"/>
      <c r="H614" s="332"/>
      <c r="J614" s="332"/>
    </row>
    <row r="615" spans="1:10" s="331" customFormat="1" ht="12.75">
      <c r="A615" s="330"/>
      <c r="B615" s="283"/>
      <c r="H615" s="332"/>
      <c r="J615" s="332"/>
    </row>
    <row r="616" spans="1:10" s="331" customFormat="1" ht="12.75">
      <c r="A616" s="330"/>
      <c r="B616" s="283"/>
      <c r="H616" s="332"/>
      <c r="J616" s="332"/>
    </row>
    <row r="617" spans="1:10" s="331" customFormat="1" ht="12.75">
      <c r="A617" s="330"/>
      <c r="B617" s="283"/>
      <c r="H617" s="332"/>
      <c r="J617" s="332"/>
    </row>
    <row r="618" spans="1:10" s="331" customFormat="1" ht="12.75">
      <c r="A618" s="330"/>
      <c r="B618" s="283"/>
      <c r="H618" s="332"/>
      <c r="J618" s="332"/>
    </row>
    <row r="619" spans="1:10" s="331" customFormat="1" ht="12.75">
      <c r="A619" s="330"/>
      <c r="B619" s="283"/>
      <c r="H619" s="332"/>
      <c r="J619" s="332"/>
    </row>
    <row r="620" spans="1:10" s="331" customFormat="1" ht="12.75">
      <c r="A620" s="330"/>
      <c r="B620" s="283"/>
      <c r="H620" s="332"/>
      <c r="J620" s="332"/>
    </row>
    <row r="621" spans="1:10" s="331" customFormat="1" ht="12.75">
      <c r="A621" s="330"/>
      <c r="B621" s="283"/>
      <c r="H621" s="332"/>
      <c r="J621" s="332"/>
    </row>
    <row r="622" spans="1:10" s="331" customFormat="1" ht="12.75">
      <c r="A622" s="330"/>
      <c r="B622" s="283"/>
      <c r="H622" s="332"/>
      <c r="J622" s="332"/>
    </row>
    <row r="623" spans="1:10" s="331" customFormat="1" ht="12.75">
      <c r="A623" s="330"/>
      <c r="B623" s="283"/>
      <c r="H623" s="332"/>
      <c r="J623" s="332"/>
    </row>
    <row r="624" spans="1:10" s="331" customFormat="1" ht="12.75">
      <c r="A624" s="330"/>
      <c r="B624" s="283"/>
      <c r="H624" s="332"/>
      <c r="J624" s="332"/>
    </row>
    <row r="625" spans="1:10" s="331" customFormat="1" ht="12.75">
      <c r="A625" s="330"/>
      <c r="B625" s="283"/>
      <c r="H625" s="332"/>
      <c r="J625" s="332"/>
    </row>
    <row r="626" spans="1:10" s="331" customFormat="1" ht="12.75">
      <c r="A626" s="330"/>
      <c r="B626" s="283"/>
      <c r="H626" s="332"/>
      <c r="J626" s="332"/>
    </row>
    <row r="627" spans="1:10" s="331" customFormat="1" ht="12.75">
      <c r="A627" s="330"/>
      <c r="B627" s="283"/>
      <c r="H627" s="332"/>
      <c r="J627" s="332"/>
    </row>
    <row r="628" spans="1:10" s="331" customFormat="1" ht="12.75">
      <c r="A628" s="330"/>
      <c r="B628" s="283"/>
      <c r="H628" s="332"/>
      <c r="J628" s="332"/>
    </row>
    <row r="629" spans="1:10" s="331" customFormat="1" ht="12.75">
      <c r="A629" s="330"/>
      <c r="B629" s="283"/>
      <c r="H629" s="332"/>
      <c r="J629" s="332"/>
    </row>
    <row r="630" spans="1:10" s="331" customFormat="1" ht="12.75">
      <c r="A630" s="330"/>
      <c r="B630" s="283"/>
      <c r="H630" s="332"/>
      <c r="J630" s="332"/>
    </row>
    <row r="631" spans="1:10" s="331" customFormat="1" ht="12.75">
      <c r="A631" s="330"/>
      <c r="B631" s="283"/>
      <c r="H631" s="332"/>
      <c r="J631" s="332"/>
    </row>
    <row r="632" spans="1:10" s="331" customFormat="1" ht="12.75">
      <c r="A632" s="330"/>
      <c r="B632" s="283"/>
      <c r="H632" s="332"/>
      <c r="J632" s="332"/>
    </row>
    <row r="633" spans="1:10" s="331" customFormat="1" ht="12.75">
      <c r="A633" s="330"/>
      <c r="B633" s="283"/>
      <c r="H633" s="332"/>
      <c r="J633" s="332"/>
    </row>
    <row r="634" spans="1:10" s="331" customFormat="1" ht="12.75">
      <c r="A634" s="330"/>
      <c r="B634" s="283"/>
      <c r="H634" s="332"/>
      <c r="J634" s="332"/>
    </row>
    <row r="635" spans="1:10" s="331" customFormat="1" ht="12.75">
      <c r="A635" s="330"/>
      <c r="B635" s="283"/>
      <c r="H635" s="332"/>
      <c r="J635" s="332"/>
    </row>
    <row r="636" spans="1:10" s="331" customFormat="1" ht="12.75">
      <c r="A636" s="330"/>
      <c r="B636" s="283"/>
      <c r="H636" s="332"/>
      <c r="J636" s="332"/>
    </row>
    <row r="637" spans="1:10" s="331" customFormat="1" ht="12.75">
      <c r="A637" s="330"/>
      <c r="B637" s="283"/>
      <c r="H637" s="332"/>
      <c r="J637" s="332"/>
    </row>
    <row r="638" spans="1:10" s="331" customFormat="1" ht="12.75">
      <c r="A638" s="330"/>
      <c r="B638" s="283"/>
      <c r="H638" s="332"/>
      <c r="J638" s="332"/>
    </row>
    <row r="639" spans="1:10" s="331" customFormat="1" ht="12.75">
      <c r="A639" s="330"/>
      <c r="B639" s="283"/>
      <c r="H639" s="332"/>
      <c r="J639" s="332"/>
    </row>
    <row r="640" spans="1:10" s="331" customFormat="1" ht="12.75">
      <c r="A640" s="330"/>
      <c r="B640" s="283"/>
      <c r="H640" s="332"/>
      <c r="J640" s="332"/>
    </row>
    <row r="641" spans="1:10" s="331" customFormat="1" ht="12.75">
      <c r="A641" s="330"/>
      <c r="B641" s="283"/>
      <c r="H641" s="332"/>
      <c r="J641" s="332"/>
    </row>
    <row r="642" spans="1:10" s="331" customFormat="1" ht="12.75">
      <c r="A642" s="330"/>
      <c r="B642" s="283"/>
      <c r="H642" s="332"/>
      <c r="J642" s="332"/>
    </row>
    <row r="643" spans="1:10" s="331" customFormat="1" ht="12.75">
      <c r="A643" s="330"/>
      <c r="B643" s="283"/>
      <c r="H643" s="332"/>
      <c r="J643" s="332"/>
    </row>
    <row r="644" spans="1:10" s="331" customFormat="1" ht="12.75">
      <c r="A644" s="330"/>
      <c r="B644" s="283"/>
      <c r="H644" s="332"/>
      <c r="J644" s="332"/>
    </row>
    <row r="645" spans="1:10" s="331" customFormat="1" ht="12.75">
      <c r="A645" s="330"/>
      <c r="B645" s="283"/>
      <c r="H645" s="332"/>
      <c r="J645" s="332"/>
    </row>
    <row r="646" spans="1:10" s="331" customFormat="1" ht="12.75">
      <c r="A646" s="330"/>
      <c r="B646" s="283"/>
      <c r="H646" s="332"/>
      <c r="J646" s="332"/>
    </row>
    <row r="647" spans="1:10" s="331" customFormat="1" ht="12.75">
      <c r="A647" s="330"/>
      <c r="B647" s="283"/>
      <c r="H647" s="332"/>
      <c r="J647" s="332"/>
    </row>
    <row r="648" spans="1:10" s="331" customFormat="1" ht="12.75">
      <c r="A648" s="330"/>
      <c r="B648" s="283"/>
      <c r="H648" s="332"/>
      <c r="J648" s="332"/>
    </row>
    <row r="649" spans="1:10" s="331" customFormat="1" ht="12.75">
      <c r="A649" s="330"/>
      <c r="B649" s="283"/>
      <c r="H649" s="332"/>
      <c r="J649" s="332"/>
    </row>
    <row r="650" spans="1:10" s="331" customFormat="1" ht="12.75">
      <c r="A650" s="330"/>
      <c r="B650" s="283"/>
      <c r="H650" s="332"/>
      <c r="J650" s="332"/>
    </row>
    <row r="651" spans="1:10" s="331" customFormat="1" ht="12.75">
      <c r="A651" s="330"/>
      <c r="B651" s="283"/>
      <c r="H651" s="332"/>
      <c r="J651" s="332"/>
    </row>
    <row r="652" spans="1:10" s="331" customFormat="1" ht="12.75">
      <c r="A652" s="330"/>
      <c r="B652" s="283"/>
      <c r="H652" s="332"/>
      <c r="J652" s="332"/>
    </row>
    <row r="653" spans="1:10" s="331" customFormat="1" ht="12.75">
      <c r="A653" s="330"/>
      <c r="B653" s="283"/>
      <c r="H653" s="332"/>
      <c r="J653" s="332"/>
    </row>
    <row r="654" spans="1:10" s="331" customFormat="1" ht="12.75">
      <c r="A654" s="330"/>
      <c r="B654" s="283"/>
      <c r="H654" s="332"/>
      <c r="J654" s="332"/>
    </row>
    <row r="655" spans="1:10" s="331" customFormat="1" ht="12.75">
      <c r="A655" s="330"/>
      <c r="B655" s="283"/>
      <c r="H655" s="332"/>
      <c r="J655" s="332"/>
    </row>
    <row r="656" spans="1:10" s="331" customFormat="1" ht="12.75">
      <c r="A656" s="330"/>
      <c r="B656" s="283"/>
      <c r="H656" s="332"/>
      <c r="J656" s="332"/>
    </row>
    <row r="657" spans="1:10" s="331" customFormat="1" ht="12.75">
      <c r="A657" s="330"/>
      <c r="B657" s="283"/>
      <c r="H657" s="332"/>
      <c r="J657" s="332"/>
    </row>
    <row r="658" spans="1:10" s="331" customFormat="1" ht="12.75">
      <c r="A658" s="330"/>
      <c r="B658" s="283"/>
      <c r="H658" s="332"/>
      <c r="J658" s="332"/>
    </row>
    <row r="659" spans="1:10" s="331" customFormat="1" ht="12.75">
      <c r="A659" s="330"/>
      <c r="B659" s="283"/>
      <c r="H659" s="332"/>
      <c r="J659" s="332"/>
    </row>
    <row r="660" spans="1:10" s="331" customFormat="1" ht="12.75">
      <c r="A660" s="330"/>
      <c r="B660" s="283"/>
      <c r="H660" s="332"/>
      <c r="J660" s="332"/>
    </row>
    <row r="661" spans="1:10" s="331" customFormat="1" ht="12.75">
      <c r="A661" s="330"/>
      <c r="B661" s="283"/>
      <c r="H661" s="332"/>
      <c r="J661" s="332"/>
    </row>
    <row r="662" spans="1:10" s="331" customFormat="1" ht="12.75">
      <c r="A662" s="330"/>
      <c r="B662" s="283"/>
      <c r="H662" s="332"/>
      <c r="J662" s="332"/>
    </row>
    <row r="663" spans="1:10" s="331" customFormat="1" ht="12.75">
      <c r="A663" s="330"/>
      <c r="B663" s="283"/>
      <c r="H663" s="332"/>
      <c r="J663" s="332"/>
    </row>
    <row r="664" spans="1:10" s="331" customFormat="1" ht="12.75">
      <c r="A664" s="330"/>
      <c r="B664" s="283"/>
      <c r="H664" s="332"/>
      <c r="J664" s="332"/>
    </row>
    <row r="665" spans="1:10" s="331" customFormat="1" ht="12.75">
      <c r="A665" s="330"/>
      <c r="B665" s="283"/>
      <c r="H665" s="332"/>
      <c r="J665" s="332"/>
    </row>
    <row r="666" spans="1:10" s="331" customFormat="1" ht="12.75">
      <c r="A666" s="330"/>
      <c r="B666" s="283"/>
      <c r="H666" s="332"/>
      <c r="J666" s="332"/>
    </row>
    <row r="667" spans="1:10" s="331" customFormat="1" ht="12.75">
      <c r="A667" s="330"/>
      <c r="B667" s="283"/>
      <c r="H667" s="332"/>
      <c r="J667" s="332"/>
    </row>
    <row r="668" spans="1:10" s="331" customFormat="1" ht="12.75">
      <c r="A668" s="330"/>
      <c r="B668" s="283"/>
      <c r="H668" s="332"/>
      <c r="J668" s="332"/>
    </row>
    <row r="669" spans="1:10" s="331" customFormat="1" ht="12.75">
      <c r="A669" s="330"/>
      <c r="B669" s="283"/>
      <c r="H669" s="332"/>
      <c r="J669" s="332"/>
    </row>
    <row r="670" spans="1:10" s="331" customFormat="1" ht="12.75">
      <c r="A670" s="330"/>
      <c r="B670" s="283"/>
      <c r="H670" s="332"/>
      <c r="J670" s="332"/>
    </row>
    <row r="671" spans="1:10" s="331" customFormat="1" ht="12.75">
      <c r="A671" s="330"/>
      <c r="B671" s="283"/>
      <c r="H671" s="332"/>
      <c r="J671" s="332"/>
    </row>
    <row r="672" spans="1:10" s="331" customFormat="1" ht="12.75">
      <c r="A672" s="330"/>
      <c r="B672" s="283"/>
      <c r="H672" s="332"/>
      <c r="J672" s="332"/>
    </row>
    <row r="673" spans="1:10" s="331" customFormat="1" ht="12.75">
      <c r="A673" s="330"/>
      <c r="B673" s="283"/>
      <c r="H673" s="332"/>
      <c r="J673" s="332"/>
    </row>
    <row r="674" spans="1:10" s="331" customFormat="1" ht="12.75">
      <c r="A674" s="330"/>
      <c r="B674" s="283"/>
      <c r="H674" s="332"/>
      <c r="J674" s="332"/>
    </row>
    <row r="675" spans="1:10" s="331" customFormat="1" ht="12.75">
      <c r="A675" s="330"/>
      <c r="B675" s="283"/>
      <c r="H675" s="332"/>
      <c r="J675" s="332"/>
    </row>
    <row r="676" spans="1:10" s="331" customFormat="1" ht="12.75">
      <c r="A676" s="330"/>
      <c r="B676" s="283"/>
      <c r="H676" s="332"/>
      <c r="J676" s="332"/>
    </row>
    <row r="677" spans="1:10" s="331" customFormat="1" ht="12.75">
      <c r="A677" s="330"/>
      <c r="B677" s="283"/>
      <c r="H677" s="332"/>
      <c r="J677" s="332"/>
    </row>
    <row r="678" spans="1:10" s="331" customFormat="1" ht="12.75">
      <c r="A678" s="330"/>
      <c r="B678" s="283"/>
      <c r="H678" s="332"/>
      <c r="J678" s="332"/>
    </row>
    <row r="679" spans="1:10" s="331" customFormat="1" ht="12.75">
      <c r="A679" s="330"/>
      <c r="B679" s="283"/>
      <c r="H679" s="332"/>
      <c r="J679" s="332"/>
    </row>
    <row r="680" spans="1:10" s="331" customFormat="1" ht="12.75">
      <c r="A680" s="330"/>
      <c r="B680" s="283"/>
      <c r="H680" s="332"/>
      <c r="J680" s="332"/>
    </row>
    <row r="681" spans="1:10" s="331" customFormat="1" ht="12.75">
      <c r="A681" s="330"/>
      <c r="B681" s="283"/>
      <c r="H681" s="332"/>
      <c r="J681" s="332"/>
    </row>
    <row r="682" spans="1:10" s="331" customFormat="1" ht="12.75">
      <c r="A682" s="330"/>
      <c r="B682" s="283"/>
      <c r="H682" s="332"/>
      <c r="J682" s="332"/>
    </row>
    <row r="683" spans="1:10" s="331" customFormat="1" ht="12.75">
      <c r="A683" s="330"/>
      <c r="B683" s="283"/>
      <c r="H683" s="332"/>
      <c r="J683" s="332"/>
    </row>
    <row r="684" spans="1:10" s="331" customFormat="1" ht="12.75">
      <c r="A684" s="330"/>
      <c r="B684" s="283"/>
      <c r="H684" s="332"/>
      <c r="J684" s="332"/>
    </row>
    <row r="685" spans="1:10" s="331" customFormat="1" ht="12.75">
      <c r="A685" s="330"/>
      <c r="B685" s="283"/>
      <c r="H685" s="332"/>
      <c r="J685" s="332"/>
    </row>
    <row r="686" spans="1:10" s="331" customFormat="1" ht="12.75">
      <c r="A686" s="330"/>
      <c r="B686" s="283"/>
      <c r="H686" s="332"/>
      <c r="J686" s="332"/>
    </row>
    <row r="687" spans="1:10" s="331" customFormat="1" ht="12.75">
      <c r="A687" s="330"/>
      <c r="B687" s="283"/>
      <c r="H687" s="332"/>
      <c r="J687" s="332"/>
    </row>
    <row r="688" spans="1:10" s="331" customFormat="1" ht="12.75">
      <c r="A688" s="330"/>
      <c r="B688" s="283"/>
      <c r="H688" s="332"/>
      <c r="J688" s="332"/>
    </row>
    <row r="689" spans="1:10" s="331" customFormat="1" ht="12.75">
      <c r="A689" s="330"/>
      <c r="B689" s="283"/>
      <c r="H689" s="332"/>
      <c r="J689" s="332"/>
    </row>
    <row r="690" spans="1:10" s="331" customFormat="1" ht="12.75">
      <c r="A690" s="330"/>
      <c r="B690" s="283"/>
      <c r="H690" s="332"/>
      <c r="J690" s="332"/>
    </row>
    <row r="691" spans="1:10" s="331" customFormat="1" ht="12.75">
      <c r="A691" s="330"/>
      <c r="B691" s="283"/>
      <c r="H691" s="332"/>
      <c r="J691" s="332"/>
    </row>
    <row r="692" spans="1:10" s="331" customFormat="1" ht="12.75">
      <c r="A692" s="330"/>
      <c r="B692" s="283"/>
      <c r="H692" s="332"/>
      <c r="J692" s="332"/>
    </row>
    <row r="693" spans="1:10" s="331" customFormat="1" ht="12.75">
      <c r="A693" s="330"/>
      <c r="B693" s="283"/>
      <c r="H693" s="332"/>
      <c r="J693" s="332"/>
    </row>
    <row r="694" spans="1:10" s="331" customFormat="1" ht="12.75">
      <c r="A694" s="330"/>
      <c r="B694" s="283"/>
      <c r="H694" s="332"/>
      <c r="J694" s="332"/>
    </row>
    <row r="695" spans="1:10" s="331" customFormat="1" ht="12.75">
      <c r="A695" s="330"/>
      <c r="B695" s="283"/>
      <c r="H695" s="332"/>
      <c r="J695" s="332"/>
    </row>
    <row r="696" spans="1:10" s="331" customFormat="1" ht="12.75">
      <c r="A696" s="330"/>
      <c r="B696" s="283"/>
      <c r="H696" s="332"/>
      <c r="J696" s="332"/>
    </row>
    <row r="697" spans="1:10" s="331" customFormat="1" ht="12.75">
      <c r="A697" s="330"/>
      <c r="B697" s="283"/>
      <c r="H697" s="332"/>
      <c r="J697" s="332"/>
    </row>
    <row r="698" spans="1:10" s="331" customFormat="1" ht="12.75">
      <c r="A698" s="330"/>
      <c r="B698" s="283"/>
      <c r="H698" s="332"/>
      <c r="J698" s="332"/>
    </row>
    <row r="699" spans="1:10" s="331" customFormat="1" ht="12.75">
      <c r="A699" s="330"/>
      <c r="B699" s="283"/>
      <c r="H699" s="332"/>
      <c r="J699" s="332"/>
    </row>
    <row r="700" spans="1:10" s="331" customFormat="1" ht="12.75">
      <c r="A700" s="330"/>
      <c r="B700" s="283"/>
      <c r="H700" s="332"/>
      <c r="J700" s="332"/>
    </row>
    <row r="701" spans="1:10" s="331" customFormat="1" ht="12.75">
      <c r="A701" s="330"/>
      <c r="B701" s="283"/>
      <c r="H701" s="332"/>
      <c r="J701" s="332"/>
    </row>
    <row r="702" spans="1:10" s="331" customFormat="1" ht="12.75">
      <c r="A702" s="330"/>
      <c r="B702" s="283"/>
      <c r="H702" s="332"/>
      <c r="J702" s="332"/>
    </row>
    <row r="703" spans="1:10" s="331" customFormat="1" ht="12.75">
      <c r="A703" s="330"/>
      <c r="B703" s="283"/>
      <c r="H703" s="332"/>
      <c r="J703" s="332"/>
    </row>
    <row r="704" spans="1:10" s="331" customFormat="1" ht="12.75">
      <c r="A704" s="330"/>
      <c r="B704" s="283"/>
      <c r="H704" s="332"/>
      <c r="J704" s="332"/>
    </row>
    <row r="705" spans="1:10" s="331" customFormat="1" ht="12.75">
      <c r="A705" s="330"/>
      <c r="B705" s="283"/>
      <c r="H705" s="332"/>
      <c r="J705" s="332"/>
    </row>
    <row r="706" spans="1:10" s="331" customFormat="1" ht="12.75">
      <c r="A706" s="330"/>
      <c r="B706" s="283"/>
      <c r="H706" s="332"/>
      <c r="J706" s="332"/>
    </row>
    <row r="707" spans="1:10" s="331" customFormat="1" ht="12.75">
      <c r="A707" s="330"/>
      <c r="B707" s="283"/>
      <c r="H707" s="332"/>
      <c r="J707" s="332"/>
    </row>
    <row r="708" spans="1:10" s="331" customFormat="1" ht="12.75">
      <c r="A708" s="330"/>
      <c r="B708" s="283"/>
      <c r="H708" s="332"/>
      <c r="J708" s="332"/>
    </row>
    <row r="709" spans="1:10" s="331" customFormat="1" ht="12.75">
      <c r="A709" s="330"/>
      <c r="B709" s="283"/>
      <c r="H709" s="332"/>
      <c r="J709" s="332"/>
    </row>
    <row r="710" spans="1:10" s="331" customFormat="1" ht="12.75">
      <c r="A710" s="330"/>
      <c r="B710" s="283"/>
      <c r="H710" s="332"/>
      <c r="J710" s="332"/>
    </row>
    <row r="711" spans="1:10" s="331" customFormat="1" ht="12.75">
      <c r="A711" s="330"/>
      <c r="B711" s="283"/>
      <c r="H711" s="332"/>
      <c r="J711" s="332"/>
    </row>
    <row r="712" spans="1:10" s="331" customFormat="1" ht="12.75">
      <c r="A712" s="330"/>
      <c r="B712" s="283"/>
      <c r="H712" s="332"/>
      <c r="J712" s="332"/>
    </row>
    <row r="713" spans="1:10" s="331" customFormat="1" ht="12.75">
      <c r="A713" s="330"/>
      <c r="B713" s="283"/>
      <c r="H713" s="332"/>
      <c r="J713" s="332"/>
    </row>
    <row r="714" spans="1:10" s="331" customFormat="1" ht="12.75">
      <c r="A714" s="330"/>
      <c r="B714" s="283"/>
      <c r="H714" s="332"/>
      <c r="J714" s="332"/>
    </row>
    <row r="715" spans="1:10" s="331" customFormat="1" ht="12.75">
      <c r="A715" s="330"/>
      <c r="B715" s="283"/>
      <c r="H715" s="332"/>
      <c r="J715" s="332"/>
    </row>
    <row r="716" spans="1:10" s="331" customFormat="1" ht="12.75">
      <c r="A716" s="330"/>
      <c r="B716" s="283"/>
      <c r="H716" s="332"/>
      <c r="J716" s="332"/>
    </row>
    <row r="717" spans="1:10" s="331" customFormat="1" ht="12.75">
      <c r="A717" s="330"/>
      <c r="B717" s="283"/>
      <c r="H717" s="332"/>
      <c r="J717" s="332"/>
    </row>
    <row r="718" spans="1:10" s="331" customFormat="1" ht="12.75">
      <c r="A718" s="330"/>
      <c r="B718" s="283"/>
      <c r="H718" s="332"/>
      <c r="J718" s="332"/>
    </row>
    <row r="719" spans="1:10" s="331" customFormat="1" ht="12.75">
      <c r="A719" s="330"/>
      <c r="B719" s="283"/>
      <c r="H719" s="332"/>
      <c r="J719" s="332"/>
    </row>
    <row r="720" spans="1:10" s="331" customFormat="1" ht="12.75">
      <c r="A720" s="330"/>
      <c r="B720" s="283"/>
      <c r="H720" s="332"/>
      <c r="J720" s="332"/>
    </row>
    <row r="721" spans="1:10" s="331" customFormat="1" ht="12.75">
      <c r="A721" s="330"/>
      <c r="B721" s="283"/>
      <c r="H721" s="332"/>
      <c r="J721" s="332"/>
    </row>
    <row r="722" spans="1:10" s="331" customFormat="1" ht="12.75">
      <c r="A722" s="330"/>
      <c r="B722" s="283"/>
      <c r="H722" s="332"/>
      <c r="J722" s="332"/>
    </row>
    <row r="723" spans="1:10" s="331" customFormat="1" ht="12.75">
      <c r="A723" s="330"/>
      <c r="B723" s="283"/>
      <c r="H723" s="332"/>
      <c r="J723" s="332"/>
    </row>
    <row r="724" spans="1:10" s="331" customFormat="1" ht="12.75">
      <c r="A724" s="330"/>
      <c r="B724" s="283"/>
      <c r="H724" s="332"/>
      <c r="J724" s="332"/>
    </row>
    <row r="725" spans="1:10" s="331" customFormat="1" ht="12.75">
      <c r="A725" s="330"/>
      <c r="B725" s="283"/>
      <c r="H725" s="332"/>
      <c r="J725" s="332"/>
    </row>
    <row r="726" spans="1:10" s="331" customFormat="1" ht="12.75">
      <c r="A726" s="330"/>
      <c r="B726" s="283"/>
      <c r="H726" s="332"/>
      <c r="J726" s="332"/>
    </row>
    <row r="727" spans="1:10" s="331" customFormat="1" ht="12.75">
      <c r="A727" s="330"/>
      <c r="B727" s="283"/>
      <c r="H727" s="332"/>
      <c r="J727" s="332"/>
    </row>
    <row r="728" spans="1:10" s="331" customFormat="1" ht="12.75">
      <c r="A728" s="330"/>
      <c r="B728" s="283"/>
      <c r="H728" s="332"/>
      <c r="J728" s="332"/>
    </row>
    <row r="729" spans="1:10" s="331" customFormat="1" ht="12.75">
      <c r="A729" s="330"/>
      <c r="B729" s="283"/>
      <c r="H729" s="332"/>
      <c r="J729" s="332"/>
    </row>
    <row r="730" spans="1:10" s="331" customFormat="1" ht="12.75">
      <c r="A730" s="330"/>
      <c r="B730" s="283"/>
      <c r="H730" s="332"/>
      <c r="J730" s="332"/>
    </row>
    <row r="731" spans="1:10" s="331" customFormat="1" ht="12.75">
      <c r="A731" s="330"/>
      <c r="B731" s="283"/>
      <c r="H731" s="332"/>
      <c r="J731" s="332"/>
    </row>
    <row r="732" spans="1:10" s="331" customFormat="1" ht="12.75">
      <c r="A732" s="330"/>
      <c r="B732" s="283"/>
      <c r="H732" s="332"/>
      <c r="J732" s="332"/>
    </row>
    <row r="733" spans="1:10" s="331" customFormat="1" ht="12.75">
      <c r="A733" s="330"/>
      <c r="B733" s="283"/>
      <c r="H733" s="332"/>
      <c r="J733" s="332"/>
    </row>
    <row r="734" spans="1:10" s="331" customFormat="1" ht="12.75">
      <c r="A734" s="330"/>
      <c r="B734" s="283"/>
      <c r="H734" s="332"/>
      <c r="J734" s="332"/>
    </row>
    <row r="735" spans="1:10" s="331" customFormat="1" ht="12.75">
      <c r="A735" s="330"/>
      <c r="B735" s="283"/>
      <c r="H735" s="332"/>
      <c r="J735" s="332"/>
    </row>
    <row r="736" spans="1:10" s="331" customFormat="1" ht="12.75">
      <c r="A736" s="330"/>
      <c r="B736" s="283"/>
      <c r="H736" s="332"/>
      <c r="J736" s="332"/>
    </row>
    <row r="737" spans="1:10" s="331" customFormat="1" ht="12.75">
      <c r="A737" s="330"/>
      <c r="B737" s="283"/>
      <c r="H737" s="332"/>
      <c r="J737" s="332"/>
    </row>
    <row r="738" spans="1:10" s="331" customFormat="1" ht="12.75">
      <c r="A738" s="330"/>
      <c r="B738" s="283"/>
      <c r="H738" s="332"/>
      <c r="J738" s="332"/>
    </row>
    <row r="739" spans="1:10" s="331" customFormat="1" ht="12.75">
      <c r="A739" s="330"/>
      <c r="B739" s="283"/>
      <c r="H739" s="332"/>
      <c r="J739" s="332"/>
    </row>
    <row r="740" spans="1:10" s="331" customFormat="1" ht="12.75">
      <c r="A740" s="330"/>
      <c r="B740" s="283"/>
      <c r="H740" s="332"/>
      <c r="J740" s="332"/>
    </row>
    <row r="741" spans="1:10" s="331" customFormat="1" ht="12.75">
      <c r="A741" s="330"/>
      <c r="B741" s="283"/>
      <c r="H741" s="332"/>
      <c r="J741" s="332"/>
    </row>
    <row r="742" spans="1:10" s="331" customFormat="1" ht="12.75">
      <c r="A742" s="330"/>
      <c r="B742" s="283"/>
      <c r="H742" s="332"/>
      <c r="J742" s="332"/>
    </row>
    <row r="743" spans="1:10" s="331" customFormat="1" ht="12.75">
      <c r="A743" s="330"/>
      <c r="B743" s="283"/>
      <c r="H743" s="332"/>
      <c r="J743" s="332"/>
    </row>
    <row r="744" spans="1:10" s="331" customFormat="1" ht="12.75">
      <c r="A744" s="330"/>
      <c r="B744" s="283"/>
      <c r="H744" s="332"/>
      <c r="J744" s="332"/>
    </row>
    <row r="745" spans="1:10" s="331" customFormat="1" ht="12.75">
      <c r="A745" s="330"/>
      <c r="B745" s="283"/>
      <c r="H745" s="332"/>
      <c r="J745" s="332"/>
    </row>
    <row r="746" spans="1:10" s="331" customFormat="1" ht="12.75">
      <c r="A746" s="330"/>
      <c r="B746" s="283"/>
      <c r="H746" s="332"/>
      <c r="J746" s="332"/>
    </row>
    <row r="747" spans="1:10" s="331" customFormat="1" ht="12.75">
      <c r="A747" s="330"/>
      <c r="B747" s="283"/>
      <c r="H747" s="332"/>
      <c r="J747" s="332"/>
    </row>
    <row r="748" spans="1:10" s="331" customFormat="1" ht="12.75">
      <c r="A748" s="330"/>
      <c r="B748" s="283"/>
      <c r="H748" s="332"/>
      <c r="J748" s="332"/>
    </row>
    <row r="749" spans="1:10" s="331" customFormat="1" ht="12.75">
      <c r="A749" s="330"/>
      <c r="B749" s="283"/>
      <c r="H749" s="332"/>
      <c r="J749" s="332"/>
    </row>
    <row r="750" spans="1:10" s="331" customFormat="1" ht="12.75">
      <c r="A750" s="330"/>
      <c r="B750" s="283"/>
      <c r="H750" s="332"/>
      <c r="J750" s="332"/>
    </row>
    <row r="751" spans="1:10" s="331" customFormat="1" ht="12.75">
      <c r="A751" s="330"/>
      <c r="B751" s="283"/>
      <c r="H751" s="332"/>
      <c r="J751" s="332"/>
    </row>
    <row r="752" spans="1:10" s="331" customFormat="1" ht="12.75">
      <c r="A752" s="330"/>
      <c r="B752" s="283"/>
      <c r="H752" s="332"/>
      <c r="J752" s="332"/>
    </row>
    <row r="753" spans="1:10" s="331" customFormat="1" ht="12.75">
      <c r="A753" s="330"/>
      <c r="B753" s="283"/>
      <c r="H753" s="332"/>
      <c r="J753" s="332"/>
    </row>
    <row r="754" spans="1:10" s="331" customFormat="1" ht="12.75">
      <c r="A754" s="330"/>
      <c r="B754" s="283"/>
      <c r="H754" s="332"/>
      <c r="J754" s="332"/>
    </row>
    <row r="755" spans="1:10" s="331" customFormat="1" ht="12.75">
      <c r="A755" s="330"/>
      <c r="B755" s="283"/>
      <c r="H755" s="332"/>
      <c r="J755" s="332"/>
    </row>
    <row r="756" spans="1:10" s="331" customFormat="1" ht="12.75">
      <c r="A756" s="330"/>
      <c r="B756" s="283"/>
      <c r="H756" s="332"/>
      <c r="J756" s="332"/>
    </row>
    <row r="757" spans="1:10" s="331" customFormat="1" ht="12.75">
      <c r="A757" s="330"/>
      <c r="B757" s="283"/>
      <c r="H757" s="332"/>
      <c r="J757" s="332"/>
    </row>
    <row r="758" spans="1:10" s="331" customFormat="1" ht="12.75">
      <c r="A758" s="330"/>
      <c r="B758" s="283"/>
      <c r="H758" s="332"/>
      <c r="J758" s="332"/>
    </row>
    <row r="759" spans="1:10" s="331" customFormat="1" ht="12.75">
      <c r="A759" s="330"/>
      <c r="B759" s="283"/>
      <c r="H759" s="332"/>
      <c r="J759" s="332"/>
    </row>
    <row r="760" spans="1:10" s="331" customFormat="1" ht="12.75">
      <c r="A760" s="330"/>
      <c r="B760" s="283"/>
      <c r="H760" s="332"/>
      <c r="J760" s="332"/>
    </row>
    <row r="761" spans="1:10" s="331" customFormat="1" ht="12.75">
      <c r="A761" s="330"/>
      <c r="B761" s="283"/>
      <c r="H761" s="332"/>
      <c r="J761" s="332"/>
    </row>
    <row r="762" spans="1:10" s="331" customFormat="1" ht="12.75">
      <c r="A762" s="330"/>
      <c r="B762" s="283"/>
      <c r="H762" s="332"/>
      <c r="J762" s="332"/>
    </row>
    <row r="763" spans="1:10" s="331" customFormat="1" ht="12.75">
      <c r="A763" s="330"/>
      <c r="B763" s="283"/>
      <c r="H763" s="332"/>
      <c r="J763" s="332"/>
    </row>
    <row r="764" spans="1:10" s="331" customFormat="1" ht="12.75">
      <c r="A764" s="330"/>
      <c r="B764" s="283"/>
      <c r="H764" s="332"/>
      <c r="J764" s="332"/>
    </row>
    <row r="765" spans="1:10" s="331" customFormat="1" ht="12.75">
      <c r="A765" s="330"/>
      <c r="B765" s="283"/>
      <c r="H765" s="332"/>
      <c r="J765" s="332"/>
    </row>
    <row r="766" spans="1:10" s="331" customFormat="1" ht="12.75">
      <c r="A766" s="330"/>
      <c r="B766" s="283"/>
      <c r="H766" s="332"/>
      <c r="J766" s="332"/>
    </row>
    <row r="767" spans="1:10" s="331" customFormat="1" ht="12.75">
      <c r="A767" s="330"/>
      <c r="B767" s="283"/>
      <c r="H767" s="332"/>
      <c r="J767" s="332"/>
    </row>
    <row r="768" spans="1:10" s="331" customFormat="1" ht="12.75">
      <c r="A768" s="330"/>
      <c r="B768" s="283"/>
      <c r="H768" s="332"/>
      <c r="J768" s="332"/>
    </row>
    <row r="769" spans="1:10" s="331" customFormat="1" ht="12.75">
      <c r="A769" s="330"/>
      <c r="B769" s="283"/>
      <c r="H769" s="332"/>
      <c r="J769" s="332"/>
    </row>
    <row r="770" spans="1:10" s="331" customFormat="1" ht="12.75">
      <c r="A770" s="330"/>
      <c r="B770" s="283"/>
      <c r="H770" s="332"/>
      <c r="J770" s="332"/>
    </row>
    <row r="771" spans="1:10" s="331" customFormat="1" ht="12.75">
      <c r="A771" s="330"/>
      <c r="B771" s="283"/>
      <c r="H771" s="332"/>
      <c r="J771" s="332"/>
    </row>
    <row r="772" spans="1:10" s="331" customFormat="1" ht="12.75">
      <c r="A772" s="330"/>
      <c r="B772" s="283"/>
      <c r="H772" s="332"/>
      <c r="J772" s="332"/>
    </row>
    <row r="773" spans="1:10" s="331" customFormat="1" ht="12.75">
      <c r="A773" s="330"/>
      <c r="B773" s="283"/>
      <c r="H773" s="332"/>
      <c r="J773" s="332"/>
    </row>
    <row r="774" spans="1:10" s="331" customFormat="1" ht="12.75">
      <c r="A774" s="330"/>
      <c r="B774" s="283"/>
      <c r="H774" s="332"/>
      <c r="J774" s="332"/>
    </row>
    <row r="775" spans="1:10" s="331" customFormat="1" ht="12.75">
      <c r="A775" s="330"/>
      <c r="B775" s="283"/>
      <c r="H775" s="332"/>
      <c r="J775" s="332"/>
    </row>
    <row r="776" spans="1:10" s="331" customFormat="1" ht="12.75">
      <c r="A776" s="330"/>
      <c r="B776" s="283"/>
      <c r="H776" s="332"/>
      <c r="J776" s="332"/>
    </row>
    <row r="777" spans="1:10" s="331" customFormat="1" ht="12.75">
      <c r="A777" s="330"/>
      <c r="B777" s="283"/>
      <c r="H777" s="332"/>
      <c r="J777" s="332"/>
    </row>
    <row r="778" spans="1:10" s="331" customFormat="1" ht="12.75">
      <c r="A778" s="330"/>
      <c r="B778" s="283"/>
      <c r="H778" s="332"/>
      <c r="J778" s="332"/>
    </row>
    <row r="779" spans="1:10" s="331" customFormat="1" ht="12.75">
      <c r="A779" s="330"/>
      <c r="B779" s="283"/>
      <c r="H779" s="332"/>
      <c r="J779" s="332"/>
    </row>
    <row r="780" spans="1:10" s="331" customFormat="1" ht="12.75">
      <c r="A780" s="330"/>
      <c r="B780" s="283"/>
      <c r="H780" s="332"/>
      <c r="J780" s="332"/>
    </row>
    <row r="781" spans="1:10" s="331" customFormat="1" ht="12.75">
      <c r="A781" s="330"/>
      <c r="B781" s="283"/>
      <c r="H781" s="332"/>
      <c r="J781" s="332"/>
    </row>
    <row r="782" spans="1:10" s="331" customFormat="1" ht="12.75">
      <c r="A782" s="330"/>
      <c r="B782" s="283"/>
      <c r="H782" s="332"/>
      <c r="J782" s="332"/>
    </row>
    <row r="783" spans="1:10" s="331" customFormat="1" ht="12.75">
      <c r="A783" s="330"/>
      <c r="B783" s="283"/>
      <c r="H783" s="332"/>
      <c r="J783" s="332"/>
    </row>
    <row r="784" spans="1:10" s="331" customFormat="1" ht="12.75">
      <c r="A784" s="330"/>
      <c r="B784" s="283"/>
      <c r="H784" s="332"/>
      <c r="J784" s="332"/>
    </row>
    <row r="785" spans="1:10" s="331" customFormat="1" ht="12.75">
      <c r="A785" s="330"/>
      <c r="B785" s="283"/>
      <c r="H785" s="332"/>
      <c r="J785" s="332"/>
    </row>
    <row r="786" spans="1:10" s="331" customFormat="1" ht="12.75">
      <c r="A786" s="330"/>
      <c r="B786" s="283"/>
      <c r="H786" s="332"/>
      <c r="J786" s="332"/>
    </row>
    <row r="787" spans="1:10" s="331" customFormat="1" ht="12.75">
      <c r="A787" s="330"/>
      <c r="B787" s="283"/>
      <c r="H787" s="332"/>
      <c r="J787" s="332"/>
    </row>
    <row r="788" spans="1:10" s="331" customFormat="1" ht="12.75">
      <c r="A788" s="330"/>
      <c r="B788" s="283"/>
      <c r="H788" s="332"/>
      <c r="J788" s="332"/>
    </row>
    <row r="789" spans="1:10" s="331" customFormat="1" ht="12.75">
      <c r="A789" s="330"/>
      <c r="B789" s="283"/>
      <c r="H789" s="332"/>
      <c r="J789" s="332"/>
    </row>
    <row r="790" spans="1:10" s="331" customFormat="1" ht="12.75">
      <c r="A790" s="330"/>
      <c r="B790" s="283"/>
      <c r="H790" s="332"/>
      <c r="J790" s="332"/>
    </row>
    <row r="791" spans="1:10" s="331" customFormat="1" ht="12.75">
      <c r="A791" s="330"/>
      <c r="B791" s="283"/>
      <c r="H791" s="332"/>
      <c r="J791" s="332"/>
    </row>
    <row r="792" spans="1:10" s="331" customFormat="1" ht="12.75">
      <c r="A792" s="330"/>
      <c r="B792" s="283"/>
      <c r="H792" s="332"/>
      <c r="J792" s="332"/>
    </row>
    <row r="793" spans="1:10" s="331" customFormat="1" ht="12.75">
      <c r="A793" s="330"/>
      <c r="B793" s="283"/>
      <c r="H793" s="332"/>
      <c r="J793" s="332"/>
    </row>
    <row r="794" spans="1:10" s="331" customFormat="1" ht="12.75">
      <c r="A794" s="330"/>
      <c r="B794" s="283"/>
      <c r="H794" s="332"/>
      <c r="J794" s="332"/>
    </row>
    <row r="795" spans="1:10" s="331" customFormat="1" ht="12.75">
      <c r="A795" s="330"/>
      <c r="B795" s="283"/>
      <c r="H795" s="332"/>
      <c r="J795" s="332"/>
    </row>
    <row r="796" spans="1:10" s="331" customFormat="1" ht="12.75">
      <c r="A796" s="330"/>
      <c r="B796" s="283"/>
      <c r="H796" s="332"/>
      <c r="J796" s="332"/>
    </row>
    <row r="797" spans="1:10" s="331" customFormat="1" ht="12.75">
      <c r="A797" s="330"/>
      <c r="B797" s="283"/>
      <c r="H797" s="332"/>
      <c r="J797" s="332"/>
    </row>
    <row r="798" spans="1:10" s="331" customFormat="1" ht="12.75">
      <c r="A798" s="330"/>
      <c r="B798" s="283"/>
      <c r="H798" s="332"/>
      <c r="J798" s="332"/>
    </row>
    <row r="799" spans="1:10" s="331" customFormat="1" ht="12.75">
      <c r="A799" s="330"/>
      <c r="B799" s="283"/>
      <c r="H799" s="332"/>
      <c r="J799" s="332"/>
    </row>
    <row r="800" spans="1:10" s="331" customFormat="1" ht="12.75">
      <c r="A800" s="330"/>
      <c r="B800" s="283"/>
      <c r="H800" s="332"/>
      <c r="J800" s="332"/>
    </row>
    <row r="801" spans="1:10" s="331" customFormat="1" ht="12.75">
      <c r="A801" s="330"/>
      <c r="B801" s="283"/>
      <c r="H801" s="332"/>
      <c r="J801" s="332"/>
    </row>
    <row r="802" spans="1:10" s="331" customFormat="1" ht="12.75">
      <c r="A802" s="330"/>
      <c r="B802" s="283"/>
      <c r="H802" s="332"/>
      <c r="J802" s="332"/>
    </row>
    <row r="803" spans="1:10" s="331" customFormat="1" ht="12.75">
      <c r="A803" s="330"/>
      <c r="B803" s="283"/>
      <c r="H803" s="332"/>
      <c r="J803" s="332"/>
    </row>
    <row r="804" spans="1:10" s="331" customFormat="1" ht="12.75">
      <c r="A804" s="330"/>
      <c r="B804" s="283"/>
      <c r="H804" s="332"/>
      <c r="J804" s="332"/>
    </row>
    <row r="805" spans="1:10">
      <c r="B805" s="283"/>
    </row>
    <row r="806" spans="1:10">
      <c r="B806" s="283"/>
    </row>
    <row r="807" spans="1:10">
      <c r="B807" s="283"/>
    </row>
    <row r="808" spans="1:10">
      <c r="B808" s="283"/>
    </row>
    <row r="809" spans="1:10">
      <c r="B809" s="283"/>
    </row>
    <row r="810" spans="1:10">
      <c r="B810" s="283"/>
    </row>
    <row r="811" spans="1:10">
      <c r="B811" s="283"/>
    </row>
    <row r="812" spans="1:10">
      <c r="B812" s="283"/>
    </row>
    <row r="813" spans="1:10">
      <c r="B813" s="283"/>
    </row>
    <row r="814" spans="1:10">
      <c r="B814" s="283"/>
    </row>
    <row r="815" spans="1:10">
      <c r="B815" s="283"/>
    </row>
    <row r="816" spans="1:10">
      <c r="B816" s="283"/>
    </row>
    <row r="817" spans="2:2">
      <c r="B817" s="283"/>
    </row>
    <row r="818" spans="2:2">
      <c r="B818" s="283"/>
    </row>
    <row r="819" spans="2:2">
      <c r="B819" s="283"/>
    </row>
    <row r="820" spans="2:2">
      <c r="B820" s="283"/>
    </row>
    <row r="821" spans="2:2">
      <c r="B821" s="283"/>
    </row>
    <row r="822" spans="2:2">
      <c r="B822" s="283"/>
    </row>
    <row r="823" spans="2:2">
      <c r="B823" s="283"/>
    </row>
    <row r="824" spans="2:2">
      <c r="B824" s="283"/>
    </row>
    <row r="825" spans="2:2">
      <c r="B825" s="283"/>
    </row>
    <row r="826" spans="2:2">
      <c r="B826" s="283"/>
    </row>
    <row r="827" spans="2:2">
      <c r="B827" s="283"/>
    </row>
    <row r="828" spans="2:2">
      <c r="B828" s="283"/>
    </row>
    <row r="829" spans="2:2">
      <c r="B829" s="283"/>
    </row>
    <row r="830" spans="2:2">
      <c r="B830" s="283"/>
    </row>
    <row r="831" spans="2:2">
      <c r="B831" s="283"/>
    </row>
    <row r="832" spans="2:2">
      <c r="B832" s="283"/>
    </row>
    <row r="833" spans="2:2">
      <c r="B833" s="283"/>
    </row>
    <row r="834" spans="2:2">
      <c r="B834" s="283"/>
    </row>
    <row r="835" spans="2:2">
      <c r="B835" s="283"/>
    </row>
    <row r="836" spans="2:2">
      <c r="B836" s="283"/>
    </row>
    <row r="837" spans="2:2">
      <c r="B837" s="283"/>
    </row>
    <row r="838" spans="2:2">
      <c r="B838" s="283"/>
    </row>
    <row r="839" spans="2:2">
      <c r="B839" s="283"/>
    </row>
    <row r="840" spans="2:2">
      <c r="B840" s="283"/>
    </row>
    <row r="841" spans="2:2">
      <c r="B841" s="283"/>
    </row>
    <row r="842" spans="2:2">
      <c r="B842" s="283"/>
    </row>
    <row r="843" spans="2:2">
      <c r="B843" s="283"/>
    </row>
    <row r="844" spans="2:2">
      <c r="B844" s="283"/>
    </row>
    <row r="845" spans="2:2">
      <c r="B845" s="283"/>
    </row>
    <row r="846" spans="2:2">
      <c r="B846" s="283"/>
    </row>
    <row r="847" spans="2:2">
      <c r="B847" s="283"/>
    </row>
    <row r="848" spans="2:2">
      <c r="B848" s="283"/>
    </row>
    <row r="849" spans="2:2">
      <c r="B849" s="283"/>
    </row>
    <row r="850" spans="2:2">
      <c r="B850" s="283"/>
    </row>
    <row r="851" spans="2:2">
      <c r="B851" s="283"/>
    </row>
    <row r="852" spans="2:2">
      <c r="B852" s="283"/>
    </row>
    <row r="853" spans="2:2">
      <c r="B853" s="283"/>
    </row>
    <row r="854" spans="2:2">
      <c r="B854" s="283"/>
    </row>
    <row r="855" spans="2:2">
      <c r="B855" s="283"/>
    </row>
    <row r="856" spans="2:2">
      <c r="B856" s="283"/>
    </row>
    <row r="857" spans="2:2">
      <c r="B857" s="283"/>
    </row>
    <row r="858" spans="2:2">
      <c r="B858" s="283"/>
    </row>
    <row r="859" spans="2:2">
      <c r="B859" s="283"/>
    </row>
    <row r="860" spans="2:2">
      <c r="B860" s="283"/>
    </row>
    <row r="861" spans="2:2">
      <c r="B861" s="283"/>
    </row>
    <row r="862" spans="2:2">
      <c r="B862" s="283"/>
    </row>
    <row r="863" spans="2:2">
      <c r="B863" s="283"/>
    </row>
    <row r="864" spans="2:2">
      <c r="B864" s="283"/>
    </row>
    <row r="865" spans="2:2">
      <c r="B865" s="283"/>
    </row>
    <row r="866" spans="2:2">
      <c r="B866" s="283"/>
    </row>
    <row r="867" spans="2:2">
      <c r="B867" s="283"/>
    </row>
    <row r="868" spans="2:2">
      <c r="B868" s="283"/>
    </row>
    <row r="869" spans="2:2">
      <c r="B869" s="283"/>
    </row>
    <row r="870" spans="2:2">
      <c r="B870" s="283"/>
    </row>
    <row r="871" spans="2:2">
      <c r="B871" s="283"/>
    </row>
    <row r="872" spans="2:2">
      <c r="B872" s="283"/>
    </row>
    <row r="873" spans="2:2">
      <c r="B873" s="283"/>
    </row>
    <row r="874" spans="2:2">
      <c r="B874" s="283"/>
    </row>
    <row r="875" spans="2:2">
      <c r="B875" s="283"/>
    </row>
    <row r="876" spans="2:2">
      <c r="B876" s="283"/>
    </row>
    <row r="877" spans="2:2">
      <c r="B877" s="283"/>
    </row>
    <row r="878" spans="2:2">
      <c r="B878" s="283"/>
    </row>
    <row r="879" spans="2:2">
      <c r="B879" s="283"/>
    </row>
    <row r="880" spans="2:2">
      <c r="B880" s="283"/>
    </row>
    <row r="881" spans="2:2">
      <c r="B881" s="283"/>
    </row>
    <row r="882" spans="2:2">
      <c r="B882" s="283"/>
    </row>
    <row r="883" spans="2:2">
      <c r="B883" s="283"/>
    </row>
    <row r="884" spans="2:2">
      <c r="B884" s="283"/>
    </row>
    <row r="885" spans="2:2">
      <c r="B885" s="283"/>
    </row>
    <row r="886" spans="2:2">
      <c r="B886" s="283"/>
    </row>
    <row r="887" spans="2:2">
      <c r="B887" s="283"/>
    </row>
    <row r="888" spans="2:2">
      <c r="B888" s="283"/>
    </row>
    <row r="889" spans="2:2">
      <c r="B889" s="283"/>
    </row>
    <row r="890" spans="2:2">
      <c r="B890" s="283"/>
    </row>
    <row r="891" spans="2:2">
      <c r="B891" s="283"/>
    </row>
    <row r="892" spans="2:2">
      <c r="B892" s="283"/>
    </row>
    <row r="893" spans="2:2">
      <c r="B893" s="283"/>
    </row>
    <row r="894" spans="2:2">
      <c r="B894" s="283"/>
    </row>
    <row r="895" spans="2:2">
      <c r="B895" s="283"/>
    </row>
    <row r="896" spans="2:2">
      <c r="B896" s="283"/>
    </row>
    <row r="897" spans="2:2">
      <c r="B897" s="283"/>
    </row>
    <row r="898" spans="2:2">
      <c r="B898" s="283"/>
    </row>
    <row r="899" spans="2:2">
      <c r="B899" s="283"/>
    </row>
    <row r="900" spans="2:2">
      <c r="B900" s="283"/>
    </row>
    <row r="901" spans="2:2">
      <c r="B901" s="283"/>
    </row>
    <row r="902" spans="2:2">
      <c r="B902" s="283"/>
    </row>
    <row r="903" spans="2:2">
      <c r="B903" s="283"/>
    </row>
    <row r="904" spans="2:2">
      <c r="B904" s="283"/>
    </row>
    <row r="905" spans="2:2">
      <c r="B905" s="283"/>
    </row>
    <row r="906" spans="2:2">
      <c r="B906" s="283"/>
    </row>
    <row r="907" spans="2:2">
      <c r="B907" s="283"/>
    </row>
    <row r="908" spans="2:2">
      <c r="B908" s="283"/>
    </row>
    <row r="909" spans="2:2">
      <c r="B909" s="283"/>
    </row>
    <row r="910" spans="2:2">
      <c r="B910" s="283"/>
    </row>
    <row r="911" spans="2:2">
      <c r="B911" s="283"/>
    </row>
    <row r="912" spans="2:2">
      <c r="B912" s="283"/>
    </row>
    <row r="913" spans="2:2">
      <c r="B913" s="283"/>
    </row>
    <row r="914" spans="2:2">
      <c r="B914" s="283"/>
    </row>
    <row r="915" spans="2:2">
      <c r="B915" s="283"/>
    </row>
    <row r="916" spans="2:2">
      <c r="B916" s="283"/>
    </row>
    <row r="917" spans="2:2">
      <c r="B917" s="283"/>
    </row>
    <row r="918" spans="2:2">
      <c r="B918" s="283"/>
    </row>
    <row r="919" spans="2:2">
      <c r="B919" s="283"/>
    </row>
    <row r="920" spans="2:2">
      <c r="B920" s="283"/>
    </row>
    <row r="921" spans="2:2">
      <c r="B921" s="283"/>
    </row>
    <row r="922" spans="2:2">
      <c r="B922" s="283"/>
    </row>
    <row r="923" spans="2:2">
      <c r="B923" s="283"/>
    </row>
    <row r="924" spans="2:2">
      <c r="B924" s="283"/>
    </row>
    <row r="925" spans="2:2">
      <c r="B925" s="283"/>
    </row>
    <row r="926" spans="2:2">
      <c r="B926" s="283"/>
    </row>
    <row r="927" spans="2:2">
      <c r="B927" s="283"/>
    </row>
    <row r="928" spans="2:2">
      <c r="B928" s="283"/>
    </row>
    <row r="929" spans="2:2">
      <c r="B929" s="283"/>
    </row>
    <row r="930" spans="2:2">
      <c r="B930" s="283"/>
    </row>
    <row r="931" spans="2:2">
      <c r="B931" s="283"/>
    </row>
    <row r="932" spans="2:2">
      <c r="B932" s="283"/>
    </row>
    <row r="933" spans="2:2">
      <c r="B933" s="283"/>
    </row>
    <row r="934" spans="2:2">
      <c r="B934" s="283"/>
    </row>
    <row r="935" spans="2:2">
      <c r="B935" s="283"/>
    </row>
    <row r="936" spans="2:2">
      <c r="B936" s="283"/>
    </row>
    <row r="937" spans="2:2">
      <c r="B937" s="283"/>
    </row>
    <row r="938" spans="2:2">
      <c r="B938" s="283"/>
    </row>
    <row r="939" spans="2:2">
      <c r="B939" s="283"/>
    </row>
    <row r="940" spans="2:2">
      <c r="B940" s="283"/>
    </row>
    <row r="941" spans="2:2">
      <c r="B941" s="283"/>
    </row>
    <row r="942" spans="2:2">
      <c r="B942" s="283"/>
    </row>
    <row r="943" spans="2:2">
      <c r="B943" s="283"/>
    </row>
    <row r="944" spans="2:2">
      <c r="B944" s="283"/>
    </row>
    <row r="945" spans="2:2">
      <c r="B945" s="283"/>
    </row>
    <row r="946" spans="2:2">
      <c r="B946" s="283"/>
    </row>
    <row r="947" spans="2:2">
      <c r="B947" s="283"/>
    </row>
    <row r="948" spans="2:2">
      <c r="B948" s="283"/>
    </row>
    <row r="949" spans="2:2">
      <c r="B949" s="283"/>
    </row>
    <row r="950" spans="2:2">
      <c r="B950" s="283"/>
    </row>
    <row r="951" spans="2:2">
      <c r="B951" s="283"/>
    </row>
    <row r="952" spans="2:2">
      <c r="B952" s="283"/>
    </row>
    <row r="953" spans="2:2">
      <c r="B953" s="283"/>
    </row>
    <row r="954" spans="2:2">
      <c r="B954" s="283"/>
    </row>
    <row r="955" spans="2:2">
      <c r="B955" s="283"/>
    </row>
    <row r="956" spans="2:2">
      <c r="B956" s="283"/>
    </row>
    <row r="957" spans="2:2">
      <c r="B957" s="283"/>
    </row>
    <row r="958" spans="2:2">
      <c r="B958" s="283"/>
    </row>
    <row r="959" spans="2:2">
      <c r="B959" s="283"/>
    </row>
    <row r="960" spans="2:2">
      <c r="B960" s="283"/>
    </row>
    <row r="961" spans="2:2">
      <c r="B961" s="283"/>
    </row>
    <row r="962" spans="2:2">
      <c r="B962" s="283"/>
    </row>
    <row r="963" spans="2:2">
      <c r="B963" s="283"/>
    </row>
    <row r="964" spans="2:2">
      <c r="B964" s="283"/>
    </row>
    <row r="965" spans="2:2">
      <c r="B965" s="283"/>
    </row>
    <row r="966" spans="2:2">
      <c r="B966" s="283"/>
    </row>
    <row r="967" spans="2:2">
      <c r="B967" s="283"/>
    </row>
    <row r="968" spans="2:2">
      <c r="B968" s="283"/>
    </row>
    <row r="969" spans="2:2">
      <c r="B969" s="283"/>
    </row>
    <row r="970" spans="2:2">
      <c r="B970" s="283"/>
    </row>
    <row r="971" spans="2:2">
      <c r="B971" s="283"/>
    </row>
    <row r="972" spans="2:2">
      <c r="B972" s="283"/>
    </row>
    <row r="973" spans="2:2">
      <c r="B973" s="283"/>
    </row>
    <row r="974" spans="2:2">
      <c r="B974" s="283"/>
    </row>
    <row r="975" spans="2:2">
      <c r="B975" s="283"/>
    </row>
    <row r="976" spans="2:2">
      <c r="B976" s="283"/>
    </row>
    <row r="977" spans="2:2">
      <c r="B977" s="283"/>
    </row>
    <row r="978" spans="2:2">
      <c r="B978" s="283"/>
    </row>
    <row r="979" spans="2:2">
      <c r="B979" s="283"/>
    </row>
    <row r="980" spans="2:2">
      <c r="B980" s="283"/>
    </row>
    <row r="981" spans="2:2">
      <c r="B981" s="283"/>
    </row>
    <row r="982" spans="2:2">
      <c r="B982" s="283"/>
    </row>
    <row r="983" spans="2:2">
      <c r="B983" s="283"/>
    </row>
    <row r="984" spans="2:2">
      <c r="B984" s="283"/>
    </row>
    <row r="985" spans="2:2">
      <c r="B985" s="283"/>
    </row>
    <row r="986" spans="2:2">
      <c r="B986" s="283"/>
    </row>
    <row r="987" spans="2:2">
      <c r="B987" s="283"/>
    </row>
    <row r="988" spans="2:2">
      <c r="B988" s="283"/>
    </row>
    <row r="989" spans="2:2">
      <c r="B989" s="283"/>
    </row>
    <row r="990" spans="2:2">
      <c r="B990" s="283"/>
    </row>
    <row r="991" spans="2:2">
      <c r="B991" s="283"/>
    </row>
    <row r="992" spans="2:2">
      <c r="B992" s="283"/>
    </row>
    <row r="993" spans="2:2">
      <c r="B993" s="283"/>
    </row>
    <row r="994" spans="2:2">
      <c r="B994" s="283"/>
    </row>
    <row r="995" spans="2:2">
      <c r="B995" s="283"/>
    </row>
    <row r="996" spans="2:2">
      <c r="B996" s="283"/>
    </row>
    <row r="997" spans="2:2">
      <c r="B997" s="283"/>
    </row>
    <row r="998" spans="2:2">
      <c r="B998" s="283"/>
    </row>
    <row r="999" spans="2:2">
      <c r="B999" s="283"/>
    </row>
    <row r="1000" spans="2:2">
      <c r="B1000" s="283"/>
    </row>
    <row r="1001" spans="2:2">
      <c r="B1001" s="283"/>
    </row>
    <row r="1002" spans="2:2">
      <c r="B1002" s="283"/>
    </row>
    <row r="1003" spans="2:2">
      <c r="B1003" s="283"/>
    </row>
    <row r="1004" spans="2:2">
      <c r="B1004" s="283"/>
    </row>
    <row r="1005" spans="2:2">
      <c r="B1005" s="283"/>
    </row>
    <row r="1006" spans="2:2">
      <c r="B1006" s="283"/>
    </row>
    <row r="1007" spans="2:2">
      <c r="B1007" s="283"/>
    </row>
    <row r="1008" spans="2:2">
      <c r="B1008" s="283"/>
    </row>
    <row r="1009" spans="2:2">
      <c r="B1009" s="283"/>
    </row>
    <row r="1010" spans="2:2">
      <c r="B1010" s="283"/>
    </row>
    <row r="1011" spans="2:2">
      <c r="B1011" s="283"/>
    </row>
    <row r="1012" spans="2:2">
      <c r="B1012" s="283"/>
    </row>
    <row r="1013" spans="2:2">
      <c r="B1013" s="283"/>
    </row>
    <row r="1014" spans="2:2">
      <c r="B1014" s="283"/>
    </row>
    <row r="1015" spans="2:2">
      <c r="B1015" s="283"/>
    </row>
    <row r="1016" spans="2:2">
      <c r="B1016" s="283"/>
    </row>
    <row r="1017" spans="2:2">
      <c r="B1017" s="283"/>
    </row>
    <row r="1018" spans="2:2">
      <c r="B1018" s="283"/>
    </row>
    <row r="1019" spans="2:2">
      <c r="B1019" s="283"/>
    </row>
    <row r="1020" spans="2:2">
      <c r="B1020" s="283"/>
    </row>
    <row r="1021" spans="2:2">
      <c r="B1021" s="283"/>
    </row>
    <row r="1022" spans="2:2">
      <c r="B1022" s="283"/>
    </row>
    <row r="1023" spans="2:2">
      <c r="B1023" s="283"/>
    </row>
    <row r="1024" spans="2:2">
      <c r="B1024" s="283"/>
    </row>
    <row r="1025" spans="2:2">
      <c r="B1025" s="283"/>
    </row>
    <row r="1026" spans="2:2">
      <c r="B1026" s="283"/>
    </row>
    <row r="1027" spans="2:2">
      <c r="B1027" s="283"/>
    </row>
    <row r="1028" spans="2:2">
      <c r="B1028" s="283"/>
    </row>
    <row r="1029" spans="2:2">
      <c r="B1029" s="283"/>
    </row>
    <row r="1030" spans="2:2">
      <c r="B1030" s="283"/>
    </row>
    <row r="1031" spans="2:2">
      <c r="B1031" s="283"/>
    </row>
    <row r="1032" spans="2:2">
      <c r="B1032" s="283"/>
    </row>
    <row r="1033" spans="2:2">
      <c r="B1033" s="283"/>
    </row>
    <row r="1034" spans="2:2">
      <c r="B1034" s="283"/>
    </row>
    <row r="1035" spans="2:2">
      <c r="B1035" s="283"/>
    </row>
    <row r="1036" spans="2:2">
      <c r="B1036" s="283"/>
    </row>
    <row r="1037" spans="2:2">
      <c r="B1037" s="283"/>
    </row>
    <row r="1038" spans="2:2">
      <c r="B1038" s="283"/>
    </row>
    <row r="1039" spans="2:2">
      <c r="B1039" s="283"/>
    </row>
    <row r="1040" spans="2:2">
      <c r="B1040" s="283"/>
    </row>
    <row r="1041" spans="2:2">
      <c r="B1041" s="283"/>
    </row>
    <row r="1042" spans="2:2">
      <c r="B1042" s="283"/>
    </row>
    <row r="1043" spans="2:2">
      <c r="B1043" s="283"/>
    </row>
    <row r="1044" spans="2:2">
      <c r="B1044" s="283"/>
    </row>
    <row r="1045" spans="2:2">
      <c r="B1045" s="283"/>
    </row>
    <row r="1046" spans="2:2">
      <c r="B1046" s="283"/>
    </row>
    <row r="1047" spans="2:2">
      <c r="B1047" s="283"/>
    </row>
    <row r="1048" spans="2:2">
      <c r="B1048" s="283"/>
    </row>
    <row r="1049" spans="2:2">
      <c r="B1049" s="283"/>
    </row>
    <row r="1050" spans="2:2">
      <c r="B1050" s="283"/>
    </row>
    <row r="1051" spans="2:2">
      <c r="B1051" s="283"/>
    </row>
    <row r="1052" spans="2:2">
      <c r="B1052" s="283"/>
    </row>
    <row r="1053" spans="2:2">
      <c r="B1053" s="283"/>
    </row>
    <row r="1054" spans="2:2">
      <c r="B1054" s="283"/>
    </row>
    <row r="1055" spans="2:2">
      <c r="B1055" s="283"/>
    </row>
    <row r="1056" spans="2:2">
      <c r="B1056" s="283"/>
    </row>
    <row r="1057" spans="2:2">
      <c r="B1057" s="283"/>
    </row>
    <row r="1058" spans="2:2">
      <c r="B1058" s="283"/>
    </row>
    <row r="1059" spans="2:2">
      <c r="B1059" s="283"/>
    </row>
    <row r="1060" spans="2:2">
      <c r="B1060" s="283"/>
    </row>
    <row r="1061" spans="2:2">
      <c r="B1061" s="283"/>
    </row>
    <row r="1062" spans="2:2">
      <c r="B1062" s="283"/>
    </row>
    <row r="1063" spans="2:2">
      <c r="B1063" s="283"/>
    </row>
    <row r="1064" spans="2:2">
      <c r="B1064" s="283"/>
    </row>
    <row r="1065" spans="2:2">
      <c r="B1065" s="283"/>
    </row>
    <row r="1066" spans="2:2">
      <c r="B1066" s="283"/>
    </row>
    <row r="1067" spans="2:2">
      <c r="B1067" s="283"/>
    </row>
    <row r="1068" spans="2:2">
      <c r="B1068" s="283"/>
    </row>
    <row r="1069" spans="2:2">
      <c r="B1069" s="283"/>
    </row>
    <row r="1070" spans="2:2">
      <c r="B1070" s="283"/>
    </row>
    <row r="1071" spans="2:2">
      <c r="B1071" s="283"/>
    </row>
    <row r="1072" spans="2:2">
      <c r="B1072" s="283"/>
    </row>
    <row r="1073" spans="2:2">
      <c r="B1073" s="283"/>
    </row>
    <row r="1074" spans="2:2">
      <c r="B1074" s="283"/>
    </row>
    <row r="1075" spans="2:2">
      <c r="B1075" s="283"/>
    </row>
    <row r="1076" spans="2:2">
      <c r="B1076" s="283"/>
    </row>
    <row r="1077" spans="2:2">
      <c r="B1077" s="283"/>
    </row>
    <row r="1078" spans="2:2">
      <c r="B1078" s="283"/>
    </row>
    <row r="1079" spans="2:2">
      <c r="B1079" s="283"/>
    </row>
    <row r="1080" spans="2:2">
      <c r="B1080" s="283"/>
    </row>
    <row r="1081" spans="2:2">
      <c r="B1081" s="283"/>
    </row>
    <row r="1082" spans="2:2">
      <c r="B1082" s="283"/>
    </row>
    <row r="1083" spans="2:2">
      <c r="B1083" s="283"/>
    </row>
    <row r="1084" spans="2:2">
      <c r="B1084" s="283"/>
    </row>
    <row r="1085" spans="2:2">
      <c r="B1085" s="283"/>
    </row>
    <row r="1086" spans="2:2">
      <c r="B1086" s="283"/>
    </row>
    <row r="1087" spans="2:2">
      <c r="B1087" s="283"/>
    </row>
    <row r="1088" spans="2:2">
      <c r="B1088" s="283"/>
    </row>
    <row r="1089" spans="2:2">
      <c r="B1089" s="283"/>
    </row>
    <row r="1090" spans="2:2">
      <c r="B1090" s="283"/>
    </row>
    <row r="1091" spans="2:2">
      <c r="B1091" s="283"/>
    </row>
    <row r="1092" spans="2:2">
      <c r="B1092" s="283"/>
    </row>
    <row r="1093" spans="2:2">
      <c r="B1093" s="283"/>
    </row>
    <row r="1094" spans="2:2">
      <c r="B1094" s="283"/>
    </row>
    <row r="1095" spans="2:2">
      <c r="B1095" s="283"/>
    </row>
    <row r="1096" spans="2:2">
      <c r="B1096" s="283"/>
    </row>
    <row r="1097" spans="2:2">
      <c r="B1097" s="283"/>
    </row>
    <row r="1098" spans="2:2">
      <c r="B1098" s="283"/>
    </row>
    <row r="1099" spans="2:2">
      <c r="B1099" s="283"/>
    </row>
    <row r="1100" spans="2:2">
      <c r="B1100" s="283"/>
    </row>
    <row r="1101" spans="2:2">
      <c r="B1101" s="283"/>
    </row>
    <row r="1102" spans="2:2">
      <c r="B1102" s="283"/>
    </row>
    <row r="1103" spans="2:2">
      <c r="B1103" s="283"/>
    </row>
    <row r="1104" spans="2:2">
      <c r="B1104" s="283"/>
    </row>
    <row r="1105" spans="2:2">
      <c r="B1105" s="283"/>
    </row>
    <row r="1106" spans="2:2">
      <c r="B1106" s="283"/>
    </row>
    <row r="1107" spans="2:2">
      <c r="B1107" s="283"/>
    </row>
    <row r="1108" spans="2:2">
      <c r="B1108" s="283"/>
    </row>
    <row r="1109" spans="2:2">
      <c r="B1109" s="283"/>
    </row>
    <row r="1110" spans="2:2">
      <c r="B1110" s="283"/>
    </row>
    <row r="1111" spans="2:2">
      <c r="B1111" s="283"/>
    </row>
    <row r="1112" spans="2:2">
      <c r="B1112" s="283"/>
    </row>
    <row r="1113" spans="2:2">
      <c r="B1113" s="283"/>
    </row>
    <row r="1114" spans="2:2">
      <c r="B1114" s="283"/>
    </row>
    <row r="1115" spans="2:2">
      <c r="B1115" s="283"/>
    </row>
    <row r="1116" spans="2:2">
      <c r="B1116" s="283"/>
    </row>
    <row r="1117" spans="2:2">
      <c r="B1117" s="283"/>
    </row>
    <row r="1118" spans="2:2">
      <c r="B1118" s="283"/>
    </row>
    <row r="1119" spans="2:2">
      <c r="B1119" s="283"/>
    </row>
    <row r="1120" spans="2:2">
      <c r="B1120" s="283"/>
    </row>
    <row r="1121" spans="2:2">
      <c r="B1121" s="283"/>
    </row>
    <row r="1122" spans="2:2">
      <c r="B1122" s="283"/>
    </row>
    <row r="1123" spans="2:2">
      <c r="B1123" s="283"/>
    </row>
    <row r="1124" spans="2:2">
      <c r="B1124" s="283"/>
    </row>
    <row r="1125" spans="2:2">
      <c r="B1125" s="283"/>
    </row>
    <row r="1126" spans="2:2">
      <c r="B1126" s="283"/>
    </row>
    <row r="1127" spans="2:2">
      <c r="B1127" s="283"/>
    </row>
    <row r="1128" spans="2:2">
      <c r="B1128" s="283"/>
    </row>
    <row r="1129" spans="2:2">
      <c r="B1129" s="283"/>
    </row>
    <row r="1130" spans="2:2">
      <c r="B1130" s="283"/>
    </row>
    <row r="1131" spans="2:2">
      <c r="B1131" s="283"/>
    </row>
    <row r="1132" spans="2:2">
      <c r="B1132" s="283"/>
    </row>
    <row r="1133" spans="2:2">
      <c r="B1133" s="283"/>
    </row>
    <row r="1134" spans="2:2">
      <c r="B1134" s="283"/>
    </row>
    <row r="1135" spans="2:2">
      <c r="B1135" s="283"/>
    </row>
    <row r="1136" spans="2:2">
      <c r="B1136" s="283"/>
    </row>
    <row r="1137" spans="2:2">
      <c r="B1137" s="283"/>
    </row>
    <row r="1138" spans="2:2">
      <c r="B1138" s="283"/>
    </row>
    <row r="1139" spans="2:2">
      <c r="B1139" s="283"/>
    </row>
    <row r="1140" spans="2:2">
      <c r="B1140" s="283"/>
    </row>
    <row r="1141" spans="2:2">
      <c r="B1141" s="283"/>
    </row>
    <row r="1142" spans="2:2">
      <c r="B1142" s="283"/>
    </row>
    <row r="1143" spans="2:2">
      <c r="B1143" s="283"/>
    </row>
    <row r="1144" spans="2:2">
      <c r="B1144" s="283"/>
    </row>
    <row r="1145" spans="2:2">
      <c r="B1145" s="283"/>
    </row>
    <row r="1146" spans="2:2">
      <c r="B1146" s="283"/>
    </row>
    <row r="1147" spans="2:2">
      <c r="B1147" s="283"/>
    </row>
    <row r="1148" spans="2:2">
      <c r="B1148" s="283"/>
    </row>
    <row r="1149" spans="2:2">
      <c r="B1149" s="283"/>
    </row>
    <row r="1150" spans="2:2">
      <c r="B1150" s="283"/>
    </row>
    <row r="1151" spans="2:2">
      <c r="B1151" s="283"/>
    </row>
    <row r="1152" spans="2:2">
      <c r="B1152" s="283"/>
    </row>
    <row r="1153" spans="2:2">
      <c r="B1153" s="283"/>
    </row>
    <row r="1154" spans="2:2">
      <c r="B1154" s="283"/>
    </row>
    <row r="1155" spans="2:2">
      <c r="B1155" s="283"/>
    </row>
    <row r="1156" spans="2:2">
      <c r="B1156" s="283"/>
    </row>
    <row r="1157" spans="2:2">
      <c r="B1157" s="283"/>
    </row>
    <row r="1158" spans="2:2">
      <c r="B1158" s="283"/>
    </row>
    <row r="1159" spans="2:2">
      <c r="B1159" s="283"/>
    </row>
    <row r="1160" spans="2:2">
      <c r="B1160" s="283"/>
    </row>
    <row r="1161" spans="2:2">
      <c r="B1161" s="283"/>
    </row>
    <row r="1162" spans="2:2">
      <c r="B1162" s="283"/>
    </row>
    <row r="1163" spans="2:2">
      <c r="B1163" s="283"/>
    </row>
    <row r="1164" spans="2:2">
      <c r="B1164" s="283"/>
    </row>
    <row r="1165" spans="2:2">
      <c r="B1165" s="283"/>
    </row>
    <row r="1166" spans="2:2">
      <c r="B1166" s="283"/>
    </row>
    <row r="1167" spans="2:2">
      <c r="B1167" s="283"/>
    </row>
    <row r="1168" spans="2:2">
      <c r="B1168" s="283"/>
    </row>
    <row r="1169" spans="2:2">
      <c r="B1169" s="283"/>
    </row>
    <row r="1170" spans="2:2">
      <c r="B1170" s="283"/>
    </row>
    <row r="1171" spans="2:2">
      <c r="B1171" s="283"/>
    </row>
    <row r="1172" spans="2:2">
      <c r="B1172" s="283"/>
    </row>
    <row r="1173" spans="2:2">
      <c r="B1173" s="283"/>
    </row>
    <row r="1174" spans="2:2">
      <c r="B1174" s="283"/>
    </row>
    <row r="1175" spans="2:2">
      <c r="B1175" s="283"/>
    </row>
    <row r="1176" spans="2:2">
      <c r="B1176" s="283"/>
    </row>
    <row r="1177" spans="2:2">
      <c r="B1177" s="283"/>
    </row>
    <row r="1178" spans="2:2">
      <c r="B1178" s="283"/>
    </row>
    <row r="1179" spans="2:2">
      <c r="B1179" s="283"/>
    </row>
    <row r="1180" spans="2:2">
      <c r="B1180" s="283"/>
    </row>
    <row r="1181" spans="2:2">
      <c r="B1181" s="283"/>
    </row>
    <row r="1182" spans="2:2">
      <c r="B1182" s="283"/>
    </row>
    <row r="1183" spans="2:2">
      <c r="B1183" s="283"/>
    </row>
    <row r="1184" spans="2:2">
      <c r="B1184" s="283"/>
    </row>
    <row r="1185" spans="2:2">
      <c r="B1185" s="283"/>
    </row>
    <row r="1186" spans="2:2">
      <c r="B1186" s="283"/>
    </row>
    <row r="1187" spans="2:2">
      <c r="B1187" s="283"/>
    </row>
    <row r="1188" spans="2:2">
      <c r="B1188" s="283"/>
    </row>
    <row r="1189" spans="2:2">
      <c r="B1189" s="283"/>
    </row>
    <row r="1190" spans="2:2">
      <c r="B1190" s="283"/>
    </row>
    <row r="1191" spans="2:2">
      <c r="B1191" s="283"/>
    </row>
    <row r="1192" spans="2:2">
      <c r="B1192" s="283"/>
    </row>
    <row r="1193" spans="2:2">
      <c r="B1193" s="283"/>
    </row>
    <row r="1194" spans="2:2">
      <c r="B1194" s="283"/>
    </row>
    <row r="1195" spans="2:2">
      <c r="B1195" s="283"/>
    </row>
    <row r="1196" spans="2:2">
      <c r="B1196" s="283"/>
    </row>
    <row r="1197" spans="2:2">
      <c r="B1197" s="283"/>
    </row>
    <row r="1198" spans="2:2">
      <c r="B1198" s="283"/>
    </row>
    <row r="1199" spans="2:2">
      <c r="B1199" s="283"/>
    </row>
    <row r="1200" spans="2:2">
      <c r="B1200" s="283"/>
    </row>
    <row r="1201" spans="2:2">
      <c r="B1201" s="283"/>
    </row>
    <row r="1202" spans="2:2">
      <c r="B1202" s="283"/>
    </row>
    <row r="1203" spans="2:2">
      <c r="B1203" s="283"/>
    </row>
    <row r="1204" spans="2:2">
      <c r="B1204" s="283"/>
    </row>
    <row r="1205" spans="2:2">
      <c r="B1205" s="283"/>
    </row>
    <row r="1206" spans="2:2">
      <c r="B1206" s="283"/>
    </row>
    <row r="1207" spans="2:2">
      <c r="B1207" s="283"/>
    </row>
    <row r="1208" spans="2:2">
      <c r="B1208" s="283"/>
    </row>
    <row r="1209" spans="2:2">
      <c r="B1209" s="283"/>
    </row>
    <row r="1210" spans="2:2">
      <c r="B1210" s="283"/>
    </row>
    <row r="1211" spans="2:2">
      <c r="B1211" s="283"/>
    </row>
    <row r="1212" spans="2:2">
      <c r="B1212" s="283"/>
    </row>
    <row r="1213" spans="2:2">
      <c r="B1213" s="283"/>
    </row>
    <row r="1214" spans="2:2">
      <c r="B1214" s="283"/>
    </row>
    <row r="1215" spans="2:2">
      <c r="B1215" s="283"/>
    </row>
    <row r="1216" spans="2:2">
      <c r="B1216" s="283"/>
    </row>
    <row r="1217" spans="2:2">
      <c r="B1217" s="283"/>
    </row>
    <row r="1218" spans="2:2">
      <c r="B1218" s="283"/>
    </row>
    <row r="1219" spans="2:2">
      <c r="B1219" s="283"/>
    </row>
    <row r="1220" spans="2:2">
      <c r="B1220" s="283"/>
    </row>
    <row r="1221" spans="2:2">
      <c r="B1221" s="283"/>
    </row>
    <row r="1222" spans="2:2">
      <c r="B1222" s="283"/>
    </row>
    <row r="1223" spans="2:2">
      <c r="B1223" s="283"/>
    </row>
    <row r="1224" spans="2:2">
      <c r="B1224" s="283"/>
    </row>
    <row r="1225" spans="2:2">
      <c r="B1225" s="283"/>
    </row>
    <row r="1226" spans="2:2">
      <c r="B1226" s="283"/>
    </row>
    <row r="1227" spans="2:2">
      <c r="B1227" s="283"/>
    </row>
    <row r="1228" spans="2:2">
      <c r="B1228" s="283"/>
    </row>
    <row r="1229" spans="2:2">
      <c r="B1229" s="283"/>
    </row>
    <row r="1230" spans="2:2">
      <c r="B1230" s="283"/>
    </row>
    <row r="1231" spans="2:2">
      <c r="B1231" s="283"/>
    </row>
    <row r="1232" spans="2:2">
      <c r="B1232" s="283"/>
    </row>
    <row r="1233" spans="2:2">
      <c r="B1233" s="283"/>
    </row>
    <row r="1234" spans="2:2">
      <c r="B1234" s="283"/>
    </row>
    <row r="1235" spans="2:2">
      <c r="B1235" s="283"/>
    </row>
    <row r="1236" spans="2:2">
      <c r="B1236" s="283"/>
    </row>
    <row r="1237" spans="2:2">
      <c r="B1237" s="283"/>
    </row>
    <row r="1238" spans="2:2">
      <c r="B1238" s="283"/>
    </row>
    <row r="1239" spans="2:2">
      <c r="B1239" s="283"/>
    </row>
    <row r="1240" spans="2:2">
      <c r="B1240" s="283"/>
    </row>
    <row r="1241" spans="2:2">
      <c r="B1241" s="283"/>
    </row>
    <row r="1242" spans="2:2">
      <c r="B1242" s="283"/>
    </row>
    <row r="1243" spans="2:2">
      <c r="B1243" s="283"/>
    </row>
    <row r="1244" spans="2:2">
      <c r="B1244" s="283"/>
    </row>
    <row r="1245" spans="2:2">
      <c r="B1245" s="283"/>
    </row>
    <row r="1246" spans="2:2">
      <c r="B1246" s="283"/>
    </row>
    <row r="1247" spans="2:2">
      <c r="B1247" s="283"/>
    </row>
    <row r="1248" spans="2:2">
      <c r="B1248" s="283"/>
    </row>
    <row r="1249" spans="2:2">
      <c r="B1249" s="283"/>
    </row>
    <row r="1250" spans="2:2">
      <c r="B1250" s="283"/>
    </row>
    <row r="1251" spans="2:2">
      <c r="B1251" s="283"/>
    </row>
    <row r="1252" spans="2:2">
      <c r="B1252" s="283"/>
    </row>
    <row r="1253" spans="2:2">
      <c r="B1253" s="283"/>
    </row>
    <row r="1254" spans="2:2">
      <c r="B1254" s="283"/>
    </row>
    <row r="1255" spans="2:2">
      <c r="B1255" s="283"/>
    </row>
    <row r="1256" spans="2:2">
      <c r="B1256" s="283"/>
    </row>
    <row r="1257" spans="2:2">
      <c r="B1257" s="283"/>
    </row>
    <row r="1258" spans="2:2">
      <c r="B1258" s="283"/>
    </row>
    <row r="1259" spans="2:2">
      <c r="B1259" s="283"/>
    </row>
    <row r="1260" spans="2:2">
      <c r="B1260" s="283"/>
    </row>
    <row r="1261" spans="2:2">
      <c r="B1261" s="283"/>
    </row>
    <row r="1262" spans="2:2">
      <c r="B1262" s="283"/>
    </row>
    <row r="1263" spans="2:2">
      <c r="B1263" s="283"/>
    </row>
    <row r="1264" spans="2:2">
      <c r="B1264" s="283"/>
    </row>
    <row r="1265" spans="2:2">
      <c r="B1265" s="283"/>
    </row>
    <row r="1266" spans="2:2">
      <c r="B1266" s="283"/>
    </row>
    <row r="1267" spans="2:2">
      <c r="B1267" s="283"/>
    </row>
    <row r="1268" spans="2:2">
      <c r="B1268" s="283"/>
    </row>
    <row r="1269" spans="2:2">
      <c r="B1269" s="283"/>
    </row>
    <row r="1270" spans="2:2">
      <c r="B1270" s="283"/>
    </row>
    <row r="1271" spans="2:2">
      <c r="B1271" s="283"/>
    </row>
    <row r="1272" spans="2:2">
      <c r="B1272" s="283"/>
    </row>
    <row r="1273" spans="2:2">
      <c r="B1273" s="283"/>
    </row>
    <row r="1274" spans="2:2">
      <c r="B1274" s="283"/>
    </row>
    <row r="1275" spans="2:2">
      <c r="B1275" s="283"/>
    </row>
    <row r="1276" spans="2:2">
      <c r="B1276" s="283"/>
    </row>
    <row r="1277" spans="2:2">
      <c r="B1277" s="283"/>
    </row>
    <row r="1278" spans="2:2">
      <c r="B1278" s="283"/>
    </row>
    <row r="1279" spans="2:2">
      <c r="B1279" s="283"/>
    </row>
    <row r="1280" spans="2:2">
      <c r="B1280" s="283"/>
    </row>
    <row r="1281" spans="2:2">
      <c r="B1281" s="283"/>
    </row>
    <row r="1282" spans="2:2">
      <c r="B1282" s="283"/>
    </row>
    <row r="1283" spans="2:2">
      <c r="B1283" s="283"/>
    </row>
    <row r="1284" spans="2:2">
      <c r="B1284" s="283"/>
    </row>
    <row r="1285" spans="2:2">
      <c r="B1285" s="283"/>
    </row>
    <row r="1286" spans="2:2">
      <c r="B1286" s="283"/>
    </row>
    <row r="1287" spans="2:2">
      <c r="B1287" s="283"/>
    </row>
    <row r="1288" spans="2:2">
      <c r="B1288" s="283"/>
    </row>
    <row r="1289" spans="2:2">
      <c r="B1289" s="283"/>
    </row>
    <row r="1290" spans="2:2">
      <c r="B1290" s="283"/>
    </row>
    <row r="1291" spans="2:2">
      <c r="B1291" s="283"/>
    </row>
    <row r="1292" spans="2:2">
      <c r="B1292" s="283"/>
    </row>
    <row r="1293" spans="2:2">
      <c r="B1293" s="283"/>
    </row>
    <row r="1294" spans="2:2">
      <c r="B1294" s="283"/>
    </row>
    <row r="1295" spans="2:2">
      <c r="B1295" s="283"/>
    </row>
    <row r="1296" spans="2:2">
      <c r="B1296" s="283"/>
    </row>
    <row r="1297" spans="2:2">
      <c r="B1297" s="283"/>
    </row>
    <row r="1298" spans="2:2">
      <c r="B1298" s="283"/>
    </row>
    <row r="1299" spans="2:2">
      <c r="B1299" s="283"/>
    </row>
    <row r="1300" spans="2:2">
      <c r="B1300" s="283"/>
    </row>
    <row r="1301" spans="2:2">
      <c r="B1301" s="283"/>
    </row>
    <row r="1302" spans="2:2">
      <c r="B1302" s="283"/>
    </row>
    <row r="1303" spans="2:2">
      <c r="B1303" s="283"/>
    </row>
    <row r="1304" spans="2:2">
      <c r="B1304" s="283"/>
    </row>
    <row r="1305" spans="2:2">
      <c r="B1305" s="283"/>
    </row>
    <row r="1306" spans="2:2">
      <c r="B1306" s="283"/>
    </row>
    <row r="1307" spans="2:2">
      <c r="B1307" s="283"/>
    </row>
    <row r="1308" spans="2:2">
      <c r="B1308" s="283"/>
    </row>
    <row r="1309" spans="2:2">
      <c r="B1309" s="283"/>
    </row>
    <row r="1310" spans="2:2">
      <c r="B1310" s="283"/>
    </row>
    <row r="1311" spans="2:2">
      <c r="B1311" s="283"/>
    </row>
    <row r="1312" spans="2:2">
      <c r="B1312" s="283"/>
    </row>
    <row r="1313" spans="2:2">
      <c r="B1313" s="283"/>
    </row>
    <row r="1314" spans="2:2">
      <c r="B1314" s="283"/>
    </row>
    <row r="1315" spans="2:2">
      <c r="B1315" s="283"/>
    </row>
    <row r="1316" spans="2:2">
      <c r="B1316" s="283"/>
    </row>
    <row r="1317" spans="2:2">
      <c r="B1317" s="283"/>
    </row>
    <row r="1318" spans="2:2">
      <c r="B1318" s="283"/>
    </row>
    <row r="1319" spans="2:2">
      <c r="B1319" s="283"/>
    </row>
    <row r="1320" spans="2:2">
      <c r="B1320" s="283"/>
    </row>
    <row r="1321" spans="2:2">
      <c r="B1321" s="283"/>
    </row>
    <row r="1322" spans="2:2">
      <c r="B1322" s="283"/>
    </row>
    <row r="1323" spans="2:2">
      <c r="B1323" s="283"/>
    </row>
    <row r="1324" spans="2:2">
      <c r="B1324" s="283"/>
    </row>
    <row r="1325" spans="2:2">
      <c r="B1325" s="283"/>
    </row>
    <row r="1326" spans="2:2">
      <c r="B1326" s="283"/>
    </row>
    <row r="1327" spans="2:2">
      <c r="B1327" s="283"/>
    </row>
    <row r="1328" spans="2:2">
      <c r="B1328" s="283"/>
    </row>
    <row r="1329" spans="2:2">
      <c r="B1329" s="283"/>
    </row>
    <row r="1330" spans="2:2">
      <c r="B1330" s="283"/>
    </row>
    <row r="1331" spans="2:2">
      <c r="B1331" s="283"/>
    </row>
    <row r="1332" spans="2:2">
      <c r="B1332" s="283"/>
    </row>
    <row r="1333" spans="2:2">
      <c r="B1333" s="283"/>
    </row>
    <row r="1334" spans="2:2">
      <c r="B1334" s="283"/>
    </row>
    <row r="1335" spans="2:2">
      <c r="B1335" s="283"/>
    </row>
    <row r="1336" spans="2:2">
      <c r="B1336" s="283"/>
    </row>
    <row r="1337" spans="2:2">
      <c r="B1337" s="283"/>
    </row>
    <row r="1338" spans="2:2">
      <c r="B1338" s="283"/>
    </row>
    <row r="1339" spans="2:2">
      <c r="B1339" s="283"/>
    </row>
    <row r="1340" spans="2:2">
      <c r="B1340" s="283"/>
    </row>
    <row r="1341" spans="2:2">
      <c r="B1341" s="283"/>
    </row>
    <row r="1342" spans="2:2">
      <c r="B1342" s="283"/>
    </row>
    <row r="1343" spans="2:2">
      <c r="B1343" s="283"/>
    </row>
    <row r="1344" spans="2:2">
      <c r="B1344" s="283"/>
    </row>
    <row r="1345" spans="2:2">
      <c r="B1345" s="283"/>
    </row>
    <row r="1346" spans="2:2">
      <c r="B1346" s="283"/>
    </row>
    <row r="1347" spans="2:2">
      <c r="B1347" s="283"/>
    </row>
    <row r="1348" spans="2:2">
      <c r="B1348" s="283"/>
    </row>
    <row r="1349" spans="2:2">
      <c r="B1349" s="283"/>
    </row>
    <row r="1350" spans="2:2">
      <c r="B1350" s="283"/>
    </row>
    <row r="1351" spans="2:2">
      <c r="B1351" s="283"/>
    </row>
    <row r="1352" spans="2:2">
      <c r="B1352" s="283"/>
    </row>
    <row r="1353" spans="2:2">
      <c r="B1353" s="283"/>
    </row>
    <row r="1354" spans="2:2">
      <c r="B1354" s="283"/>
    </row>
    <row r="1355" spans="2:2">
      <c r="B1355" s="283"/>
    </row>
    <row r="1356" spans="2:2">
      <c r="B1356" s="283"/>
    </row>
    <row r="1357" spans="2:2">
      <c r="B1357" s="283"/>
    </row>
    <row r="1358" spans="2:2">
      <c r="B1358" s="283"/>
    </row>
    <row r="1359" spans="2:2">
      <c r="B1359" s="283"/>
    </row>
    <row r="1360" spans="2:2">
      <c r="B1360" s="283"/>
    </row>
    <row r="1361" spans="2:2">
      <c r="B1361" s="283"/>
    </row>
    <row r="1362" spans="2:2">
      <c r="B1362" s="283"/>
    </row>
    <row r="1363" spans="2:2">
      <c r="B1363" s="283"/>
    </row>
    <row r="1364" spans="2:2">
      <c r="B1364" s="283"/>
    </row>
    <row r="1365" spans="2:2">
      <c r="B1365" s="283"/>
    </row>
    <row r="1366" spans="2:2">
      <c r="B1366" s="283"/>
    </row>
    <row r="1367" spans="2:2">
      <c r="B1367" s="283"/>
    </row>
    <row r="1368" spans="2:2">
      <c r="B1368" s="283"/>
    </row>
    <row r="1369" spans="2:2">
      <c r="B1369" s="283"/>
    </row>
    <row r="1370" spans="2:2">
      <c r="B1370" s="283"/>
    </row>
    <row r="1371" spans="2:2">
      <c r="B1371" s="283"/>
    </row>
    <row r="1372" spans="2:2">
      <c r="B1372" s="283"/>
    </row>
    <row r="1373" spans="2:2">
      <c r="B1373" s="283"/>
    </row>
    <row r="1374" spans="2:2">
      <c r="B1374" s="283"/>
    </row>
    <row r="1375" spans="2:2">
      <c r="B1375" s="283"/>
    </row>
    <row r="1376" spans="2:2">
      <c r="B1376" s="283"/>
    </row>
    <row r="1377" spans="2:2">
      <c r="B1377" s="283"/>
    </row>
    <row r="1378" spans="2:2">
      <c r="B1378" s="283"/>
    </row>
    <row r="1379" spans="2:2">
      <c r="B1379" s="283"/>
    </row>
    <row r="1380" spans="2:2">
      <c r="B1380" s="283"/>
    </row>
    <row r="1381" spans="2:2">
      <c r="B1381" s="283"/>
    </row>
    <row r="1382" spans="2:2">
      <c r="B1382" s="283"/>
    </row>
    <row r="1383" spans="2:2">
      <c r="B1383" s="283"/>
    </row>
    <row r="1384" spans="2:2">
      <c r="B1384" s="283"/>
    </row>
    <row r="1385" spans="2:2">
      <c r="B1385" s="283"/>
    </row>
    <row r="1386" spans="2:2">
      <c r="B1386" s="283"/>
    </row>
    <row r="1387" spans="2:2">
      <c r="B1387" s="283"/>
    </row>
    <row r="1388" spans="2:2">
      <c r="B1388" s="283"/>
    </row>
    <row r="1389" spans="2:2">
      <c r="B1389" s="283"/>
    </row>
    <row r="1390" spans="2:2">
      <c r="B1390" s="283"/>
    </row>
    <row r="1391" spans="2:2">
      <c r="B1391" s="283"/>
    </row>
    <row r="1392" spans="2:2">
      <c r="B1392" s="283"/>
    </row>
    <row r="1393" spans="2:2">
      <c r="B1393" s="283"/>
    </row>
    <row r="1394" spans="2:2">
      <c r="B1394" s="283"/>
    </row>
    <row r="1395" spans="2:2">
      <c r="B1395" s="283"/>
    </row>
    <row r="1396" spans="2:2">
      <c r="B1396" s="283"/>
    </row>
    <row r="1397" spans="2:2">
      <c r="B1397" s="283"/>
    </row>
    <row r="1398" spans="2:2">
      <c r="B1398" s="283"/>
    </row>
    <row r="1399" spans="2:2">
      <c r="B1399" s="283"/>
    </row>
    <row r="1400" spans="2:2">
      <c r="B1400" s="283"/>
    </row>
    <row r="1401" spans="2:2">
      <c r="B1401" s="283"/>
    </row>
    <row r="1402" spans="2:2">
      <c r="B1402" s="283"/>
    </row>
    <row r="1403" spans="2:2">
      <c r="B1403" s="283"/>
    </row>
    <row r="1404" spans="2:2">
      <c r="B1404" s="283"/>
    </row>
    <row r="1405" spans="2:2">
      <c r="B1405" s="283"/>
    </row>
    <row r="1406" spans="2:2">
      <c r="B1406" s="283"/>
    </row>
    <row r="1407" spans="2:2">
      <c r="B1407" s="283"/>
    </row>
    <row r="1408" spans="2:2">
      <c r="B1408" s="283"/>
    </row>
    <row r="1409" spans="2:2">
      <c r="B1409" s="283"/>
    </row>
    <row r="1410" spans="2:2">
      <c r="B1410" s="283"/>
    </row>
    <row r="1411" spans="2:2">
      <c r="B1411" s="283"/>
    </row>
    <row r="1412" spans="2:2">
      <c r="B1412" s="283"/>
    </row>
    <row r="1413" spans="2:2">
      <c r="B1413" s="283"/>
    </row>
    <row r="1414" spans="2:2">
      <c r="B1414" s="283"/>
    </row>
    <row r="1415" spans="2:2">
      <c r="B1415" s="283"/>
    </row>
    <row r="1416" spans="2:2">
      <c r="B1416" s="283"/>
    </row>
    <row r="1417" spans="2:2">
      <c r="B1417" s="283"/>
    </row>
    <row r="1418" spans="2:2">
      <c r="B1418" s="283"/>
    </row>
    <row r="1419" spans="2:2">
      <c r="B1419" s="283"/>
    </row>
    <row r="1420" spans="2:2">
      <c r="B1420" s="283"/>
    </row>
    <row r="1421" spans="2:2">
      <c r="B1421" s="283"/>
    </row>
    <row r="1422" spans="2:2">
      <c r="B1422" s="283"/>
    </row>
    <row r="1423" spans="2:2">
      <c r="B1423" s="283"/>
    </row>
    <row r="1424" spans="2:2">
      <c r="B1424" s="283"/>
    </row>
    <row r="1425" spans="2:2">
      <c r="B1425" s="283"/>
    </row>
    <row r="1426" spans="2:2">
      <c r="B1426" s="283"/>
    </row>
    <row r="1427" spans="2:2">
      <c r="B1427" s="283"/>
    </row>
    <row r="1428" spans="2:2">
      <c r="B1428" s="283"/>
    </row>
    <row r="1429" spans="2:2">
      <c r="B1429" s="283"/>
    </row>
    <row r="1430" spans="2:2">
      <c r="B1430" s="283"/>
    </row>
    <row r="1431" spans="2:2">
      <c r="B1431" s="283"/>
    </row>
    <row r="1432" spans="2:2">
      <c r="B1432" s="283"/>
    </row>
    <row r="1433" spans="2:2">
      <c r="B1433" s="283"/>
    </row>
    <row r="1434" spans="2:2">
      <c r="B1434" s="283"/>
    </row>
    <row r="1435" spans="2:2">
      <c r="B1435" s="283"/>
    </row>
    <row r="1436" spans="2:2">
      <c r="B1436" s="283"/>
    </row>
    <row r="1437" spans="2:2">
      <c r="B1437" s="283"/>
    </row>
    <row r="1438" spans="2:2">
      <c r="B1438" s="283"/>
    </row>
    <row r="1439" spans="2:2">
      <c r="B1439" s="283"/>
    </row>
    <row r="1440" spans="2:2">
      <c r="B1440" s="283"/>
    </row>
    <row r="1441" spans="2:2">
      <c r="B1441" s="283"/>
    </row>
    <row r="1442" spans="2:2">
      <c r="B1442" s="283"/>
    </row>
    <row r="1443" spans="2:2">
      <c r="B1443" s="283"/>
    </row>
    <row r="1444" spans="2:2">
      <c r="B1444" s="283"/>
    </row>
    <row r="1445" spans="2:2">
      <c r="B1445" s="283"/>
    </row>
    <row r="1446" spans="2:2">
      <c r="B1446" s="283"/>
    </row>
    <row r="1447" spans="2:2">
      <c r="B1447" s="283"/>
    </row>
    <row r="1448" spans="2:2">
      <c r="B1448" s="283"/>
    </row>
    <row r="1449" spans="2:2">
      <c r="B1449" s="283"/>
    </row>
    <row r="1450" spans="2:2">
      <c r="B1450" s="283"/>
    </row>
    <row r="1451" spans="2:2">
      <c r="B1451" s="283"/>
    </row>
    <row r="1452" spans="2:2">
      <c r="B1452" s="283"/>
    </row>
    <row r="1453" spans="2:2">
      <c r="B1453" s="283"/>
    </row>
    <row r="1454" spans="2:2">
      <c r="B1454" s="283"/>
    </row>
    <row r="1455" spans="2:2">
      <c r="B1455" s="283"/>
    </row>
    <row r="1456" spans="2:2">
      <c r="B1456" s="283"/>
    </row>
    <row r="1457" spans="2:2">
      <c r="B1457" s="283"/>
    </row>
    <row r="1458" spans="2:2">
      <c r="B1458" s="283"/>
    </row>
    <row r="1459" spans="2:2">
      <c r="B1459" s="283"/>
    </row>
    <row r="1460" spans="2:2">
      <c r="B1460" s="283"/>
    </row>
    <row r="1461" spans="2:2">
      <c r="B1461" s="283"/>
    </row>
    <row r="1462" spans="2:2">
      <c r="B1462" s="283"/>
    </row>
    <row r="1463" spans="2:2">
      <c r="B1463" s="283"/>
    </row>
    <row r="1464" spans="2:2">
      <c r="B1464" s="283"/>
    </row>
    <row r="1465" spans="2:2">
      <c r="B1465" s="283"/>
    </row>
    <row r="1466" spans="2:2">
      <c r="B1466" s="283"/>
    </row>
    <row r="1467" spans="2:2">
      <c r="B1467" s="283"/>
    </row>
    <row r="1468" spans="2:2">
      <c r="B1468" s="283"/>
    </row>
    <row r="1469" spans="2:2">
      <c r="B1469" s="283"/>
    </row>
    <row r="1470" spans="2:2">
      <c r="B1470" s="283"/>
    </row>
    <row r="1471" spans="2:2">
      <c r="B1471" s="283"/>
    </row>
    <row r="1472" spans="2:2">
      <c r="B1472" s="283"/>
    </row>
    <row r="1473" spans="2:2">
      <c r="B1473" s="283"/>
    </row>
    <row r="1474" spans="2:2">
      <c r="B1474" s="283"/>
    </row>
    <row r="1475" spans="2:2">
      <c r="B1475" s="283"/>
    </row>
    <row r="1476" spans="2:2">
      <c r="B1476" s="283"/>
    </row>
    <row r="1477" spans="2:2">
      <c r="B1477" s="283"/>
    </row>
    <row r="1478" spans="2:2">
      <c r="B1478" s="283"/>
    </row>
    <row r="1479" spans="2:2">
      <c r="B1479" s="283"/>
    </row>
    <row r="1480" spans="2:2">
      <c r="B1480" s="283"/>
    </row>
    <row r="1481" spans="2:2">
      <c r="B1481" s="283"/>
    </row>
    <row r="1482" spans="2:2">
      <c r="B1482" s="283"/>
    </row>
    <row r="1483" spans="2:2">
      <c r="B1483" s="283"/>
    </row>
    <row r="1484" spans="2:2">
      <c r="B1484" s="283"/>
    </row>
    <row r="1485" spans="2:2">
      <c r="B1485" s="283"/>
    </row>
    <row r="1486" spans="2:2">
      <c r="B1486" s="283"/>
    </row>
    <row r="1487" spans="2:2">
      <c r="B1487" s="283"/>
    </row>
    <row r="1488" spans="2:2">
      <c r="B1488" s="283"/>
    </row>
    <row r="1489" spans="2:2">
      <c r="B1489" s="283"/>
    </row>
    <row r="1490" spans="2:2">
      <c r="B1490" s="283"/>
    </row>
    <row r="1491" spans="2:2">
      <c r="B1491" s="283"/>
    </row>
    <row r="1492" spans="2:2">
      <c r="B1492" s="283"/>
    </row>
    <row r="1493" spans="2:2">
      <c r="B1493" s="283"/>
    </row>
    <row r="1494" spans="2:2">
      <c r="B1494" s="283"/>
    </row>
    <row r="1495" spans="2:2">
      <c r="B1495" s="283"/>
    </row>
    <row r="1496" spans="2:2">
      <c r="B1496" s="283"/>
    </row>
    <row r="1497" spans="2:2">
      <c r="B1497" s="283"/>
    </row>
    <row r="1498" spans="2:2">
      <c r="B1498" s="283"/>
    </row>
    <row r="1499" spans="2:2">
      <c r="B1499" s="283"/>
    </row>
    <row r="1500" spans="2:2">
      <c r="B1500" s="283"/>
    </row>
    <row r="1501" spans="2:2">
      <c r="B1501" s="283"/>
    </row>
    <row r="1502" spans="2:2">
      <c r="B1502" s="283"/>
    </row>
    <row r="1503" spans="2:2">
      <c r="B1503" s="283"/>
    </row>
    <row r="1504" spans="2:2">
      <c r="B1504" s="283"/>
    </row>
    <row r="1505" spans="2:2">
      <c r="B1505" s="283"/>
    </row>
    <row r="1506" spans="2:2">
      <c r="B1506" s="283"/>
    </row>
    <row r="1507" spans="2:2">
      <c r="B1507" s="283"/>
    </row>
    <row r="1508" spans="2:2">
      <c r="B1508" s="283"/>
    </row>
    <row r="1509" spans="2:2">
      <c r="B1509" s="283"/>
    </row>
    <row r="1510" spans="2:2">
      <c r="B1510" s="283"/>
    </row>
    <row r="1511" spans="2:2">
      <c r="B1511" s="283"/>
    </row>
    <row r="1512" spans="2:2">
      <c r="B1512" s="283"/>
    </row>
    <row r="1513" spans="2:2">
      <c r="B1513" s="283"/>
    </row>
    <row r="1514" spans="2:2">
      <c r="B1514" s="283"/>
    </row>
    <row r="1515" spans="2:2">
      <c r="B1515" s="283"/>
    </row>
    <row r="1516" spans="2:2">
      <c r="B1516" s="283"/>
    </row>
    <row r="1517" spans="2:2">
      <c r="B1517" s="283"/>
    </row>
    <row r="1518" spans="2:2">
      <c r="B1518" s="283"/>
    </row>
    <row r="1519" spans="2:2">
      <c r="B1519" s="283"/>
    </row>
    <row r="1520" spans="2:2">
      <c r="B1520" s="283"/>
    </row>
    <row r="1521" spans="2:2">
      <c r="B1521" s="283"/>
    </row>
    <row r="1522" spans="2:2">
      <c r="B1522" s="283"/>
    </row>
    <row r="1523" spans="2:2">
      <c r="B1523" s="283"/>
    </row>
    <row r="1524" spans="2:2">
      <c r="B1524" s="283"/>
    </row>
    <row r="1525" spans="2:2">
      <c r="B1525" s="283"/>
    </row>
    <row r="1526" spans="2:2">
      <c r="B1526" s="283"/>
    </row>
    <row r="1527" spans="2:2">
      <c r="B1527" s="283"/>
    </row>
    <row r="1528" spans="2:2">
      <c r="B1528" s="283"/>
    </row>
    <row r="1529" spans="2:2">
      <c r="B1529" s="283"/>
    </row>
    <row r="1530" spans="2:2">
      <c r="B1530" s="283"/>
    </row>
    <row r="1531" spans="2:2">
      <c r="B1531" s="283"/>
    </row>
    <row r="1532" spans="2:2">
      <c r="B1532" s="283"/>
    </row>
    <row r="1533" spans="2:2">
      <c r="B1533" s="283"/>
    </row>
    <row r="1534" spans="2:2">
      <c r="B1534" s="283"/>
    </row>
    <row r="1535" spans="2:2">
      <c r="B1535" s="283"/>
    </row>
    <row r="1536" spans="2:2">
      <c r="B1536" s="283"/>
    </row>
    <row r="1537" spans="2:2">
      <c r="B1537" s="283"/>
    </row>
    <row r="1538" spans="2:2">
      <c r="B1538" s="283"/>
    </row>
    <row r="1539" spans="2:2">
      <c r="B1539" s="283"/>
    </row>
    <row r="1540" spans="2:2">
      <c r="B1540" s="283"/>
    </row>
    <row r="1541" spans="2:2">
      <c r="B1541" s="283"/>
    </row>
    <row r="1542" spans="2:2">
      <c r="B1542" s="283"/>
    </row>
    <row r="1543" spans="2:2">
      <c r="B1543" s="283"/>
    </row>
    <row r="1544" spans="2:2">
      <c r="B1544" s="283"/>
    </row>
    <row r="1545" spans="2:2">
      <c r="B1545" s="283"/>
    </row>
    <row r="1546" spans="2:2">
      <c r="B1546" s="283"/>
    </row>
    <row r="1547" spans="2:2">
      <c r="B1547" s="283"/>
    </row>
    <row r="1548" spans="2:2">
      <c r="B1548" s="283"/>
    </row>
    <row r="1549" spans="2:2">
      <c r="B1549" s="283"/>
    </row>
    <row r="1550" spans="2:2">
      <c r="B1550" s="283"/>
    </row>
    <row r="1551" spans="2:2">
      <c r="B1551" s="283"/>
    </row>
    <row r="1552" spans="2:2">
      <c r="B1552" s="283"/>
    </row>
    <row r="1553" spans="2:2">
      <c r="B1553" s="283"/>
    </row>
    <row r="1554" spans="2:2">
      <c r="B1554" s="283"/>
    </row>
    <row r="1555" spans="2:2">
      <c r="B1555" s="283"/>
    </row>
    <row r="1556" spans="2:2">
      <c r="B1556" s="283"/>
    </row>
    <row r="1557" spans="2:2">
      <c r="B1557" s="283"/>
    </row>
    <row r="1558" spans="2:2">
      <c r="B1558" s="283"/>
    </row>
    <row r="1559" spans="2:2">
      <c r="B1559" s="283"/>
    </row>
    <row r="1560" spans="2:2">
      <c r="B1560" s="283"/>
    </row>
    <row r="1561" spans="2:2">
      <c r="B1561" s="283"/>
    </row>
    <row r="1562" spans="2:2">
      <c r="B1562" s="283"/>
    </row>
    <row r="1563" spans="2:2">
      <c r="B1563" s="283"/>
    </row>
    <row r="1564" spans="2:2">
      <c r="B1564" s="283"/>
    </row>
    <row r="1565" spans="2:2">
      <c r="B1565" s="283"/>
    </row>
    <row r="1566" spans="2:2">
      <c r="B1566" s="283"/>
    </row>
    <row r="1567" spans="2:2">
      <c r="B1567" s="283"/>
    </row>
    <row r="1568" spans="2:2">
      <c r="B1568" s="283"/>
    </row>
    <row r="1569" spans="2:2">
      <c r="B1569" s="283"/>
    </row>
    <row r="1570" spans="2:2">
      <c r="B1570" s="283"/>
    </row>
    <row r="1571" spans="2:2">
      <c r="B1571" s="283"/>
    </row>
    <row r="1572" spans="2:2">
      <c r="B1572" s="283"/>
    </row>
    <row r="1573" spans="2:2">
      <c r="B1573" s="283"/>
    </row>
    <row r="1574" spans="2:2">
      <c r="B1574" s="283"/>
    </row>
    <row r="1575" spans="2:2">
      <c r="B1575" s="283"/>
    </row>
    <row r="1576" spans="2:2">
      <c r="B1576" s="283"/>
    </row>
    <row r="1577" spans="2:2">
      <c r="B1577" s="283"/>
    </row>
    <row r="1578" spans="2:2">
      <c r="B1578" s="283"/>
    </row>
    <row r="1579" spans="2:2">
      <c r="B1579" s="283"/>
    </row>
    <row r="1580" spans="2:2">
      <c r="B1580" s="283"/>
    </row>
    <row r="1581" spans="2:2">
      <c r="B1581" s="283"/>
    </row>
    <row r="1582" spans="2:2">
      <c r="B1582" s="283"/>
    </row>
    <row r="1583" spans="2:2">
      <c r="B1583" s="283"/>
    </row>
    <row r="1584" spans="2:2">
      <c r="B1584" s="283"/>
    </row>
    <row r="1585" spans="2:2">
      <c r="B1585" s="283"/>
    </row>
    <row r="1586" spans="2:2">
      <c r="B1586" s="283"/>
    </row>
    <row r="1587" spans="2:2">
      <c r="B1587" s="283"/>
    </row>
    <row r="1588" spans="2:2">
      <c r="B1588" s="283"/>
    </row>
    <row r="1589" spans="2:2">
      <c r="B1589" s="283"/>
    </row>
    <row r="1590" spans="2:2">
      <c r="B1590" s="283"/>
    </row>
    <row r="1591" spans="2:2">
      <c r="B1591" s="283"/>
    </row>
    <row r="1592" spans="2:2">
      <c r="B1592" s="283"/>
    </row>
    <row r="1593" spans="2:2">
      <c r="B1593" s="283"/>
    </row>
    <row r="1594" spans="2:2">
      <c r="B1594" s="283"/>
    </row>
    <row r="1595" spans="2:2">
      <c r="B1595" s="283"/>
    </row>
    <row r="1596" spans="2:2">
      <c r="B1596" s="283"/>
    </row>
    <row r="1597" spans="2:2">
      <c r="B1597" s="283"/>
    </row>
    <row r="1598" spans="2:2">
      <c r="B1598" s="283"/>
    </row>
    <row r="1599" spans="2:2">
      <c r="B1599" s="283"/>
    </row>
    <row r="1600" spans="2:2">
      <c r="B1600" s="283"/>
    </row>
    <row r="1601" spans="2:2">
      <c r="B1601" s="283"/>
    </row>
    <row r="1602" spans="2:2">
      <c r="B1602" s="283"/>
    </row>
    <row r="1603" spans="2:2">
      <c r="B1603" s="283"/>
    </row>
    <row r="1604" spans="2:2">
      <c r="B1604" s="283"/>
    </row>
    <row r="1605" spans="2:2">
      <c r="B1605" s="283"/>
    </row>
    <row r="1606" spans="2:2">
      <c r="B1606" s="283"/>
    </row>
    <row r="1607" spans="2:2">
      <c r="B1607" s="283"/>
    </row>
    <row r="1608" spans="2:2">
      <c r="B1608" s="283"/>
    </row>
    <row r="1609" spans="2:2">
      <c r="B1609" s="283"/>
    </row>
    <row r="1610" spans="2:2">
      <c r="B1610" s="283"/>
    </row>
    <row r="1611" spans="2:2">
      <c r="B1611" s="283"/>
    </row>
    <row r="1612" spans="2:2">
      <c r="B1612" s="283"/>
    </row>
    <row r="1613" spans="2:2">
      <c r="B1613" s="283"/>
    </row>
    <row r="1614" spans="2:2">
      <c r="B1614" s="283"/>
    </row>
    <row r="1615" spans="2:2">
      <c r="B1615" s="283"/>
    </row>
    <row r="1616" spans="2:2">
      <c r="B1616" s="283"/>
    </row>
    <row r="1617" spans="2:2">
      <c r="B1617" s="283"/>
    </row>
    <row r="1618" spans="2:2">
      <c r="B1618" s="283"/>
    </row>
    <row r="1619" spans="2:2">
      <c r="B1619" s="283"/>
    </row>
    <row r="1620" spans="2:2">
      <c r="B1620" s="283"/>
    </row>
    <row r="1621" spans="2:2">
      <c r="B1621" s="283"/>
    </row>
    <row r="1622" spans="2:2">
      <c r="B1622" s="283"/>
    </row>
    <row r="1623" spans="2:2">
      <c r="B1623" s="283"/>
    </row>
    <row r="1624" spans="2:2">
      <c r="B1624" s="283"/>
    </row>
    <row r="1625" spans="2:2">
      <c r="B1625" s="283"/>
    </row>
    <row r="1626" spans="2:2">
      <c r="B1626" s="283"/>
    </row>
    <row r="1627" spans="2:2">
      <c r="B1627" s="283"/>
    </row>
    <row r="1628" spans="2:2">
      <c r="B1628" s="283"/>
    </row>
    <row r="1629" spans="2:2">
      <c r="B1629" s="283"/>
    </row>
    <row r="1630" spans="2:2">
      <c r="B1630" s="283"/>
    </row>
    <row r="1631" spans="2:2">
      <c r="B1631" s="283"/>
    </row>
    <row r="1632" spans="2:2">
      <c r="B1632" s="283"/>
    </row>
    <row r="1633" spans="2:2">
      <c r="B1633" s="283"/>
    </row>
    <row r="1634" spans="2:2">
      <c r="B1634" s="283"/>
    </row>
    <row r="1635" spans="2:2">
      <c r="B1635" s="283"/>
    </row>
    <row r="1636" spans="2:2">
      <c r="B1636" s="283"/>
    </row>
    <row r="1637" spans="2:2">
      <c r="B1637" s="283"/>
    </row>
    <row r="1638" spans="2:2">
      <c r="B1638" s="283"/>
    </row>
    <row r="1639" spans="2:2">
      <c r="B1639" s="283"/>
    </row>
    <row r="1640" spans="2:2">
      <c r="B1640" s="283"/>
    </row>
    <row r="1641" spans="2:2">
      <c r="B1641" s="283"/>
    </row>
    <row r="1642" spans="2:2">
      <c r="B1642" s="283"/>
    </row>
    <row r="1643" spans="2:2">
      <c r="B1643" s="283"/>
    </row>
    <row r="1644" spans="2:2">
      <c r="B1644" s="283"/>
    </row>
    <row r="1645" spans="2:2">
      <c r="B1645" s="283"/>
    </row>
    <row r="1646" spans="2:2">
      <c r="B1646" s="283"/>
    </row>
    <row r="1647" spans="2:2">
      <c r="B1647" s="283"/>
    </row>
    <row r="1648" spans="2:2">
      <c r="B1648" s="283"/>
    </row>
    <row r="1649" spans="2:2">
      <c r="B1649" s="283"/>
    </row>
    <row r="1650" spans="2:2">
      <c r="B1650" s="283"/>
    </row>
    <row r="1651" spans="2:2">
      <c r="B1651" s="283"/>
    </row>
    <row r="1652" spans="2:2">
      <c r="B1652" s="283"/>
    </row>
    <row r="1653" spans="2:2">
      <c r="B1653" s="283"/>
    </row>
    <row r="1654" spans="2:2">
      <c r="B1654" s="283"/>
    </row>
    <row r="1655" spans="2:2">
      <c r="B1655" s="283"/>
    </row>
    <row r="1656" spans="2:2">
      <c r="B1656" s="283"/>
    </row>
    <row r="1657" spans="2:2">
      <c r="B1657" s="283"/>
    </row>
    <row r="1658" spans="2:2">
      <c r="B1658" s="283"/>
    </row>
    <row r="1659" spans="2:2">
      <c r="B1659" s="283"/>
    </row>
    <row r="1660" spans="2:2">
      <c r="B1660" s="283"/>
    </row>
    <row r="1661" spans="2:2">
      <c r="B1661" s="283"/>
    </row>
    <row r="1662" spans="2:2">
      <c r="B1662" s="283"/>
    </row>
    <row r="1663" spans="2:2">
      <c r="B1663" s="283"/>
    </row>
    <row r="1664" spans="2:2">
      <c r="B1664" s="283"/>
    </row>
    <row r="1665" spans="2:2">
      <c r="B1665" s="283"/>
    </row>
    <row r="1666" spans="2:2">
      <c r="B1666" s="283"/>
    </row>
    <row r="1667" spans="2:2">
      <c r="B1667" s="283"/>
    </row>
    <row r="1668" spans="2:2">
      <c r="B1668" s="283"/>
    </row>
    <row r="1669" spans="2:2">
      <c r="B1669" s="283"/>
    </row>
    <row r="1670" spans="2:2">
      <c r="B1670" s="283"/>
    </row>
    <row r="1671" spans="2:2">
      <c r="B1671" s="283"/>
    </row>
    <row r="1672" spans="2:2">
      <c r="B1672" s="283"/>
    </row>
    <row r="1673" spans="2:2">
      <c r="B1673" s="283"/>
    </row>
    <row r="1674" spans="2:2">
      <c r="B1674" s="283"/>
    </row>
    <row r="1675" spans="2:2">
      <c r="B1675" s="283"/>
    </row>
    <row r="1676" spans="2:2">
      <c r="B1676" s="283"/>
    </row>
    <row r="1677" spans="2:2">
      <c r="B1677" s="283"/>
    </row>
    <row r="1678" spans="2:2">
      <c r="B1678" s="283"/>
    </row>
    <row r="1679" spans="2:2">
      <c r="B1679" s="283"/>
    </row>
    <row r="1680" spans="2:2">
      <c r="B1680" s="283"/>
    </row>
    <row r="1681" spans="2:2">
      <c r="B1681" s="283"/>
    </row>
    <row r="1682" spans="2:2">
      <c r="B1682" s="283"/>
    </row>
    <row r="1683" spans="2:2">
      <c r="B1683" s="283"/>
    </row>
    <row r="1684" spans="2:2">
      <c r="B1684" s="283"/>
    </row>
    <row r="1685" spans="2:2">
      <c r="B1685" s="283"/>
    </row>
    <row r="1686" spans="2:2">
      <c r="B1686" s="283"/>
    </row>
    <row r="1687" spans="2:2">
      <c r="B1687" s="283"/>
    </row>
    <row r="1688" spans="2:2">
      <c r="B1688" s="283"/>
    </row>
    <row r="1689" spans="2:2">
      <c r="B1689" s="283"/>
    </row>
    <row r="1690" spans="2:2">
      <c r="B1690" s="283"/>
    </row>
    <row r="1691" spans="2:2">
      <c r="B1691" s="283"/>
    </row>
    <row r="1692" spans="2:2">
      <c r="B1692" s="283"/>
    </row>
    <row r="1693" spans="2:2">
      <c r="B1693" s="283"/>
    </row>
    <row r="1694" spans="2:2">
      <c r="B1694" s="283"/>
    </row>
    <row r="1695" spans="2:2">
      <c r="B1695" s="283"/>
    </row>
    <row r="1696" spans="2:2">
      <c r="B1696" s="283"/>
    </row>
    <row r="1697" spans="2:2">
      <c r="B1697" s="283"/>
    </row>
    <row r="1698" spans="2:2">
      <c r="B1698" s="283"/>
    </row>
    <row r="1699" spans="2:2">
      <c r="B1699" s="283"/>
    </row>
    <row r="1700" spans="2:2">
      <c r="B1700" s="283"/>
    </row>
    <row r="1701" spans="2:2">
      <c r="B1701" s="283"/>
    </row>
    <row r="1702" spans="2:2">
      <c r="B1702" s="283"/>
    </row>
    <row r="1703" spans="2:2">
      <c r="B1703" s="283"/>
    </row>
    <row r="1704" spans="2:2">
      <c r="B1704" s="283"/>
    </row>
    <row r="1705" spans="2:2">
      <c r="B1705" s="283"/>
    </row>
    <row r="1706" spans="2:2">
      <c r="B1706" s="283"/>
    </row>
    <row r="1707" spans="2:2">
      <c r="B1707" s="283"/>
    </row>
    <row r="1708" spans="2:2">
      <c r="B1708" s="283"/>
    </row>
    <row r="1709" spans="2:2">
      <c r="B1709" s="283"/>
    </row>
    <row r="1710" spans="2:2">
      <c r="B1710" s="283"/>
    </row>
    <row r="1711" spans="2:2">
      <c r="B1711" s="283"/>
    </row>
    <row r="1712" spans="2:2">
      <c r="B1712" s="283"/>
    </row>
    <row r="1713" spans="2:2">
      <c r="B1713" s="283"/>
    </row>
    <row r="1714" spans="2:2">
      <c r="B1714" s="283"/>
    </row>
    <row r="1715" spans="2:2">
      <c r="B1715" s="283"/>
    </row>
    <row r="1716" spans="2:2">
      <c r="B1716" s="283"/>
    </row>
    <row r="1717" spans="2:2">
      <c r="B1717" s="283"/>
    </row>
    <row r="1718" spans="2:2">
      <c r="B1718" s="283"/>
    </row>
    <row r="1719" spans="2:2">
      <c r="B1719" s="283"/>
    </row>
    <row r="1720" spans="2:2">
      <c r="B1720" s="283"/>
    </row>
    <row r="1721" spans="2:2">
      <c r="B1721" s="283"/>
    </row>
    <row r="1722" spans="2:2">
      <c r="B1722" s="283"/>
    </row>
    <row r="1723" spans="2:2">
      <c r="B1723" s="283"/>
    </row>
    <row r="1724" spans="2:2">
      <c r="B1724" s="283"/>
    </row>
    <row r="1725" spans="2:2">
      <c r="B1725" s="283"/>
    </row>
    <row r="1726" spans="2:2">
      <c r="B1726" s="283"/>
    </row>
    <row r="1727" spans="2:2">
      <c r="B1727" s="283"/>
    </row>
    <row r="1728" spans="2:2">
      <c r="B1728" s="283"/>
    </row>
    <row r="1729" spans="2:2">
      <c r="B1729" s="283"/>
    </row>
    <row r="1730" spans="2:2">
      <c r="B1730" s="283"/>
    </row>
    <row r="1731" spans="2:2">
      <c r="B1731" s="283"/>
    </row>
    <row r="1732" spans="2:2">
      <c r="B1732" s="283"/>
    </row>
    <row r="1733" spans="2:2">
      <c r="B1733" s="283"/>
    </row>
    <row r="1734" spans="2:2">
      <c r="B1734" s="283"/>
    </row>
    <row r="1735" spans="2:2">
      <c r="B1735" s="283"/>
    </row>
    <row r="1736" spans="2:2">
      <c r="B1736" s="283"/>
    </row>
    <row r="1737" spans="2:2">
      <c r="B1737" s="283"/>
    </row>
    <row r="1738" spans="2:2">
      <c r="B1738" s="283"/>
    </row>
    <row r="1739" spans="2:2">
      <c r="B1739" s="283"/>
    </row>
    <row r="1740" spans="2:2">
      <c r="B1740" s="283"/>
    </row>
    <row r="1741" spans="2:2">
      <c r="B1741" s="283"/>
    </row>
    <row r="1742" spans="2:2">
      <c r="B1742" s="283"/>
    </row>
    <row r="1743" spans="2:2">
      <c r="B1743" s="283"/>
    </row>
    <row r="1744" spans="2:2">
      <c r="B1744" s="283"/>
    </row>
    <row r="1745" spans="2:2">
      <c r="B1745" s="283"/>
    </row>
    <row r="1746" spans="2:2">
      <c r="B1746" s="283"/>
    </row>
    <row r="1747" spans="2:2">
      <c r="B1747" s="283"/>
    </row>
    <row r="1748" spans="2:2">
      <c r="B1748" s="283"/>
    </row>
    <row r="1749" spans="2:2">
      <c r="B1749" s="283"/>
    </row>
    <row r="1750" spans="2:2">
      <c r="B1750" s="283"/>
    </row>
    <row r="1751" spans="2:2">
      <c r="B1751" s="283"/>
    </row>
    <row r="1752" spans="2:2">
      <c r="B1752" s="283"/>
    </row>
    <row r="1753" spans="2:2">
      <c r="B1753" s="283"/>
    </row>
    <row r="1754" spans="2:2">
      <c r="B1754" s="283"/>
    </row>
    <row r="1755" spans="2:2">
      <c r="B1755" s="283"/>
    </row>
    <row r="1756" spans="2:2">
      <c r="B1756" s="283"/>
    </row>
    <row r="1757" spans="2:2">
      <c r="B1757" s="283"/>
    </row>
    <row r="1758" spans="2:2">
      <c r="B1758" s="283"/>
    </row>
    <row r="1759" spans="2:2">
      <c r="B1759" s="283"/>
    </row>
    <row r="1760" spans="2:2">
      <c r="B1760" s="283"/>
    </row>
    <row r="1761" spans="2:2">
      <c r="B1761" s="283"/>
    </row>
    <row r="1762" spans="2:2">
      <c r="B1762" s="283"/>
    </row>
    <row r="1763" spans="2:2">
      <c r="B1763" s="283"/>
    </row>
    <row r="1764" spans="2:2">
      <c r="B1764" s="283"/>
    </row>
    <row r="1765" spans="2:2">
      <c r="B1765" s="283"/>
    </row>
    <row r="1766" spans="2:2">
      <c r="B1766" s="283"/>
    </row>
    <row r="1767" spans="2:2">
      <c r="B1767" s="283"/>
    </row>
    <row r="1768" spans="2:2">
      <c r="B1768" s="283"/>
    </row>
    <row r="1769" spans="2:2">
      <c r="B1769" s="283"/>
    </row>
    <row r="1770" spans="2:2">
      <c r="B1770" s="283"/>
    </row>
    <row r="1771" spans="2:2">
      <c r="B1771" s="283"/>
    </row>
    <row r="1772" spans="2:2">
      <c r="B1772" s="283"/>
    </row>
    <row r="1773" spans="2:2">
      <c r="B1773" s="283"/>
    </row>
    <row r="1774" spans="2:2">
      <c r="B1774" s="283"/>
    </row>
    <row r="1775" spans="2:2">
      <c r="B1775" s="283"/>
    </row>
    <row r="1776" spans="2:2">
      <c r="B1776" s="283"/>
    </row>
    <row r="1777" spans="2:2">
      <c r="B1777" s="283"/>
    </row>
    <row r="1778" spans="2:2">
      <c r="B1778" s="283"/>
    </row>
    <row r="1779" spans="2:2">
      <c r="B1779" s="283"/>
    </row>
    <row r="1780" spans="2:2">
      <c r="B1780" s="283"/>
    </row>
    <row r="1781" spans="2:2">
      <c r="B1781" s="283"/>
    </row>
    <row r="1782" spans="2:2">
      <c r="B1782" s="283"/>
    </row>
    <row r="1783" spans="2:2">
      <c r="B1783" s="283"/>
    </row>
    <row r="1784" spans="2:2">
      <c r="B1784" s="283"/>
    </row>
    <row r="1785" spans="2:2">
      <c r="B1785" s="283"/>
    </row>
    <row r="1786" spans="2:2">
      <c r="B1786" s="283"/>
    </row>
    <row r="1787" spans="2:2">
      <c r="B1787" s="283"/>
    </row>
    <row r="1788" spans="2:2">
      <c r="B1788" s="283"/>
    </row>
    <row r="1789" spans="2:2">
      <c r="B1789" s="283"/>
    </row>
    <row r="1790" spans="2:2">
      <c r="B1790" s="283"/>
    </row>
    <row r="1791" spans="2:2">
      <c r="B1791" s="283"/>
    </row>
    <row r="1792" spans="2:2">
      <c r="B1792" s="283"/>
    </row>
    <row r="1793" spans="2:2">
      <c r="B1793" s="283"/>
    </row>
    <row r="1794" spans="2:2">
      <c r="B1794" s="283"/>
    </row>
    <row r="1795" spans="2:2">
      <c r="B1795" s="283"/>
    </row>
    <row r="1796" spans="2:2">
      <c r="B1796" s="283"/>
    </row>
    <row r="1797" spans="2:2">
      <c r="B1797" s="283"/>
    </row>
    <row r="1798" spans="2:2">
      <c r="B1798" s="283"/>
    </row>
    <row r="1799" spans="2:2">
      <c r="B1799" s="283"/>
    </row>
    <row r="1800" spans="2:2">
      <c r="B1800" s="283"/>
    </row>
    <row r="1801" spans="2:2">
      <c r="B1801" s="283"/>
    </row>
    <row r="1802" spans="2:2">
      <c r="B1802" s="283"/>
    </row>
    <row r="1803" spans="2:2">
      <c r="B1803" s="283"/>
    </row>
    <row r="1804" spans="2:2">
      <c r="B1804" s="283"/>
    </row>
    <row r="1805" spans="2:2">
      <c r="B1805" s="283"/>
    </row>
    <row r="1806" spans="2:2">
      <c r="B1806" s="283"/>
    </row>
    <row r="1807" spans="2:2">
      <c r="B1807" s="283"/>
    </row>
    <row r="1808" spans="2:2">
      <c r="B1808" s="283"/>
    </row>
    <row r="1809" spans="2:2">
      <c r="B1809" s="283"/>
    </row>
    <row r="1810" spans="2:2">
      <c r="B1810" s="283"/>
    </row>
    <row r="1811" spans="2:2">
      <c r="B1811" s="283"/>
    </row>
    <row r="1812" spans="2:2">
      <c r="B1812" s="283"/>
    </row>
    <row r="1813" spans="2:2">
      <c r="B1813" s="283"/>
    </row>
    <row r="1814" spans="2:2">
      <c r="B1814" s="283"/>
    </row>
    <row r="1815" spans="2:2">
      <c r="B1815" s="283"/>
    </row>
    <row r="1816" spans="2:2">
      <c r="B1816" s="283"/>
    </row>
    <row r="1817" spans="2:2">
      <c r="B1817" s="283"/>
    </row>
    <row r="1818" spans="2:2">
      <c r="B1818" s="283"/>
    </row>
    <row r="1819" spans="2:2">
      <c r="B1819" s="283"/>
    </row>
    <row r="1820" spans="2:2">
      <c r="B1820" s="283"/>
    </row>
    <row r="1821" spans="2:2">
      <c r="B1821" s="283"/>
    </row>
    <row r="1822" spans="2:2">
      <c r="B1822" s="283"/>
    </row>
    <row r="1823" spans="2:2">
      <c r="B1823" s="283"/>
    </row>
    <row r="1824" spans="2:2">
      <c r="B1824" s="283"/>
    </row>
    <row r="1825" spans="2:2">
      <c r="B1825" s="283"/>
    </row>
    <row r="1826" spans="2:2">
      <c r="B1826" s="283"/>
    </row>
    <row r="1827" spans="2:2">
      <c r="B1827" s="283"/>
    </row>
    <row r="1828" spans="2:2">
      <c r="B1828" s="283"/>
    </row>
    <row r="1829" spans="2:2">
      <c r="B1829" s="283"/>
    </row>
    <row r="1830" spans="2:2">
      <c r="B1830" s="283"/>
    </row>
    <row r="1831" spans="2:2">
      <c r="B1831" s="283"/>
    </row>
    <row r="1832" spans="2:2">
      <c r="B1832" s="283"/>
    </row>
    <row r="1833" spans="2:2">
      <c r="B1833" s="283"/>
    </row>
    <row r="1834" spans="2:2">
      <c r="B1834" s="283"/>
    </row>
    <row r="1835" spans="2:2">
      <c r="B1835" s="283"/>
    </row>
    <row r="1836" spans="2:2">
      <c r="B1836" s="283"/>
    </row>
    <row r="1837" spans="2:2">
      <c r="B1837" s="283"/>
    </row>
    <row r="1838" spans="2:2">
      <c r="B1838" s="283"/>
    </row>
    <row r="1839" spans="2:2">
      <c r="B1839" s="283"/>
    </row>
    <row r="1840" spans="2:2">
      <c r="B1840" s="283"/>
    </row>
    <row r="1841" spans="2:2">
      <c r="B1841" s="283"/>
    </row>
    <row r="1842" spans="2:2">
      <c r="B1842" s="283"/>
    </row>
    <row r="1843" spans="2:2">
      <c r="B1843" s="283"/>
    </row>
    <row r="1844" spans="2:2">
      <c r="B1844" s="283"/>
    </row>
    <row r="1845" spans="2:2">
      <c r="B1845" s="283"/>
    </row>
    <row r="1846" spans="2:2">
      <c r="B1846" s="283"/>
    </row>
    <row r="1847" spans="2:2">
      <c r="B1847" s="283"/>
    </row>
    <row r="1848" spans="2:2">
      <c r="B1848" s="283"/>
    </row>
    <row r="1849" spans="2:2">
      <c r="B1849" s="283"/>
    </row>
    <row r="1850" spans="2:2">
      <c r="B1850" s="283"/>
    </row>
    <row r="1851" spans="2:2">
      <c r="B1851" s="283"/>
    </row>
    <row r="1852" spans="2:2">
      <c r="B1852" s="283"/>
    </row>
    <row r="1853" spans="2:2">
      <c r="B1853" s="283"/>
    </row>
    <row r="1854" spans="2:2">
      <c r="B1854" s="283"/>
    </row>
    <row r="1855" spans="2:2">
      <c r="B1855" s="283"/>
    </row>
    <row r="1856" spans="2:2">
      <c r="B1856" s="283"/>
    </row>
    <row r="1857" spans="2:2">
      <c r="B1857" s="283"/>
    </row>
    <row r="1858" spans="2:2">
      <c r="B1858" s="283"/>
    </row>
    <row r="1859" spans="2:2">
      <c r="B1859" s="283"/>
    </row>
    <row r="1860" spans="2:2">
      <c r="B1860" s="283"/>
    </row>
    <row r="1861" spans="2:2">
      <c r="B1861" s="283"/>
    </row>
    <row r="1862" spans="2:2">
      <c r="B1862" s="283"/>
    </row>
    <row r="1863" spans="2:2">
      <c r="B1863" s="283"/>
    </row>
    <row r="1864" spans="2:2">
      <c r="B1864" s="283"/>
    </row>
    <row r="1865" spans="2:2">
      <c r="B1865" s="283"/>
    </row>
    <row r="1866" spans="2:2">
      <c r="B1866" s="283"/>
    </row>
    <row r="1867" spans="2:2">
      <c r="B1867" s="283"/>
    </row>
    <row r="1868" spans="2:2">
      <c r="B1868" s="283"/>
    </row>
    <row r="1869" spans="2:2">
      <c r="B1869" s="283"/>
    </row>
    <row r="1870" spans="2:2">
      <c r="B1870" s="283"/>
    </row>
    <row r="1871" spans="2:2">
      <c r="B1871" s="283"/>
    </row>
    <row r="1872" spans="2:2">
      <c r="B1872" s="283"/>
    </row>
    <row r="1873" spans="2:2">
      <c r="B1873" s="283"/>
    </row>
    <row r="1874" spans="2:2">
      <c r="B1874" s="283"/>
    </row>
    <row r="1875" spans="2:2">
      <c r="B1875" s="283"/>
    </row>
    <row r="1876" spans="2:2">
      <c r="B1876" s="283"/>
    </row>
    <row r="1877" spans="2:2">
      <c r="B1877" s="283"/>
    </row>
    <row r="1878" spans="2:2">
      <c r="B1878" s="283"/>
    </row>
    <row r="1879" spans="2:2">
      <c r="B1879" s="283"/>
    </row>
    <row r="1880" spans="2:2">
      <c r="B1880" s="283"/>
    </row>
    <row r="1881" spans="2:2">
      <c r="B1881" s="283"/>
    </row>
    <row r="1882" spans="2:2">
      <c r="B1882" s="283"/>
    </row>
    <row r="1883" spans="2:2">
      <c r="B1883" s="283"/>
    </row>
    <row r="1884" spans="2:2">
      <c r="B1884" s="283"/>
    </row>
    <row r="1885" spans="2:2">
      <c r="B1885" s="283"/>
    </row>
    <row r="1886" spans="2:2">
      <c r="B1886" s="283"/>
    </row>
    <row r="1887" spans="2:2">
      <c r="B1887" s="283"/>
    </row>
    <row r="1888" spans="2:2">
      <c r="B1888" s="283"/>
    </row>
    <row r="1889" spans="2:2">
      <c r="B1889" s="283"/>
    </row>
    <row r="1890" spans="2:2">
      <c r="B1890" s="283"/>
    </row>
    <row r="1891" spans="2:2">
      <c r="B1891" s="283"/>
    </row>
    <row r="1892" spans="2:2">
      <c r="B1892" s="283"/>
    </row>
    <row r="1893" spans="2:2">
      <c r="B1893" s="283"/>
    </row>
    <row r="1894" spans="2:2">
      <c r="B1894" s="283"/>
    </row>
    <row r="1895" spans="2:2">
      <c r="B1895" s="283"/>
    </row>
    <row r="1896" spans="2:2">
      <c r="B1896" s="283"/>
    </row>
    <row r="1897" spans="2:2">
      <c r="B1897" s="283"/>
    </row>
    <row r="1898" spans="2:2">
      <c r="B1898" s="283"/>
    </row>
    <row r="1899" spans="2:2">
      <c r="B1899" s="283"/>
    </row>
    <row r="1900" spans="2:2">
      <c r="B1900" s="283"/>
    </row>
    <row r="1901" spans="2:2">
      <c r="B1901" s="283"/>
    </row>
    <row r="1902" spans="2:2">
      <c r="B1902" s="283"/>
    </row>
    <row r="1903" spans="2:2">
      <c r="B1903" s="283"/>
    </row>
    <row r="1904" spans="2:2">
      <c r="B1904" s="283"/>
    </row>
    <row r="1905" spans="2:2">
      <c r="B1905" s="283"/>
    </row>
    <row r="1906" spans="2:2">
      <c r="B1906" s="283"/>
    </row>
    <row r="1907" spans="2:2">
      <c r="B1907" s="283"/>
    </row>
    <row r="1908" spans="2:2">
      <c r="B1908" s="283"/>
    </row>
    <row r="1909" spans="2:2">
      <c r="B1909" s="283"/>
    </row>
    <row r="1910" spans="2:2">
      <c r="B1910" s="283"/>
    </row>
    <row r="1911" spans="2:2">
      <c r="B1911" s="283"/>
    </row>
    <row r="1912" spans="2:2">
      <c r="B1912" s="283"/>
    </row>
    <row r="1913" spans="2:2">
      <c r="B1913" s="283"/>
    </row>
    <row r="1914" spans="2:2">
      <c r="B1914" s="283"/>
    </row>
    <row r="1915" spans="2:2">
      <c r="B1915" s="283"/>
    </row>
    <row r="1916" spans="2:2">
      <c r="B1916" s="283"/>
    </row>
    <row r="1917" spans="2:2">
      <c r="B1917" s="283"/>
    </row>
    <row r="1918" spans="2:2">
      <c r="B1918" s="283"/>
    </row>
    <row r="1919" spans="2:2">
      <c r="B1919" s="283"/>
    </row>
    <row r="1920" spans="2:2">
      <c r="B1920" s="283"/>
    </row>
    <row r="1921" spans="2:2">
      <c r="B1921" s="283"/>
    </row>
    <row r="1922" spans="2:2">
      <c r="B1922" s="283"/>
    </row>
    <row r="1923" spans="2:2">
      <c r="B1923" s="283"/>
    </row>
    <row r="1924" spans="2:2">
      <c r="B1924" s="283"/>
    </row>
    <row r="1925" spans="2:2">
      <c r="B1925" s="283"/>
    </row>
    <row r="1926" spans="2:2">
      <c r="B1926" s="283"/>
    </row>
    <row r="1927" spans="2:2">
      <c r="B1927" s="283"/>
    </row>
    <row r="1928" spans="2:2">
      <c r="B1928" s="283"/>
    </row>
    <row r="1929" spans="2:2">
      <c r="B1929" s="283"/>
    </row>
    <row r="1930" spans="2:2">
      <c r="B1930" s="283"/>
    </row>
    <row r="1931" spans="2:2">
      <c r="B1931" s="283"/>
    </row>
    <row r="1932" spans="2:2">
      <c r="B1932" s="283"/>
    </row>
    <row r="1933" spans="2:2">
      <c r="B1933" s="283"/>
    </row>
    <row r="1934" spans="2:2">
      <c r="B1934" s="283"/>
    </row>
    <row r="1935" spans="2:2">
      <c r="B1935" s="283"/>
    </row>
    <row r="1936" spans="2:2">
      <c r="B1936" s="283"/>
    </row>
    <row r="1937" spans="2:2">
      <c r="B1937" s="283"/>
    </row>
    <row r="1938" spans="2:2">
      <c r="B1938" s="283"/>
    </row>
    <row r="1939" spans="2:2">
      <c r="B1939" s="283"/>
    </row>
    <row r="1940" spans="2:2">
      <c r="B1940" s="283"/>
    </row>
    <row r="1941" spans="2:2">
      <c r="B1941" s="283"/>
    </row>
    <row r="1942" spans="2:2">
      <c r="B1942" s="283"/>
    </row>
    <row r="1943" spans="2:2">
      <c r="B1943" s="283"/>
    </row>
    <row r="1944" spans="2:2">
      <c r="B1944" s="283"/>
    </row>
    <row r="1945" spans="2:2">
      <c r="B1945" s="283"/>
    </row>
    <row r="1946" spans="2:2">
      <c r="B1946" s="283"/>
    </row>
    <row r="1947" spans="2:2">
      <c r="B1947" s="283"/>
    </row>
    <row r="1948" spans="2:2">
      <c r="B1948" s="283"/>
    </row>
    <row r="1949" spans="2:2">
      <c r="B1949" s="283"/>
    </row>
    <row r="1950" spans="2:2">
      <c r="B1950" s="283"/>
    </row>
    <row r="1951" spans="2:2">
      <c r="B1951" s="283"/>
    </row>
    <row r="1952" spans="2:2">
      <c r="B1952" s="283"/>
    </row>
    <row r="1953" spans="2:2">
      <c r="B1953" s="283"/>
    </row>
    <row r="1954" spans="2:2">
      <c r="B1954" s="283"/>
    </row>
    <row r="1955" spans="2:2">
      <c r="B1955" s="283"/>
    </row>
    <row r="1956" spans="2:2">
      <c r="B1956" s="283"/>
    </row>
    <row r="1957" spans="2:2">
      <c r="B1957" s="283"/>
    </row>
    <row r="1958" spans="2:2">
      <c r="B1958" s="283"/>
    </row>
    <row r="1959" spans="2:2">
      <c r="B1959" s="283"/>
    </row>
    <row r="1960" spans="2:2">
      <c r="B1960" s="283"/>
    </row>
    <row r="1961" spans="2:2">
      <c r="B1961" s="283"/>
    </row>
    <row r="1962" spans="2:2">
      <c r="B1962" s="283"/>
    </row>
    <row r="1963" spans="2:2">
      <c r="B1963" s="283"/>
    </row>
    <row r="1964" spans="2:2">
      <c r="B1964" s="283"/>
    </row>
    <row r="1965" spans="2:2">
      <c r="B1965" s="283"/>
    </row>
    <row r="1966" spans="2:2">
      <c r="B1966" s="283"/>
    </row>
    <row r="1967" spans="2:2">
      <c r="B1967" s="283"/>
    </row>
    <row r="1968" spans="2:2">
      <c r="B1968" s="283"/>
    </row>
    <row r="1969" spans="2:2">
      <c r="B1969" s="283"/>
    </row>
    <row r="1970" spans="2:2">
      <c r="B1970" s="283"/>
    </row>
    <row r="1971" spans="2:2">
      <c r="B1971" s="283"/>
    </row>
    <row r="1972" spans="2:2">
      <c r="B1972" s="283"/>
    </row>
    <row r="1973" spans="2:2">
      <c r="B1973" s="283"/>
    </row>
    <row r="1974" spans="2:2">
      <c r="B1974" s="283"/>
    </row>
    <row r="1975" spans="2:2">
      <c r="B1975" s="283"/>
    </row>
    <row r="1976" spans="2:2">
      <c r="B1976" s="283"/>
    </row>
    <row r="1977" spans="2:2">
      <c r="B1977" s="283"/>
    </row>
    <row r="1978" spans="2:2">
      <c r="B1978" s="283"/>
    </row>
    <row r="1979" spans="2:2">
      <c r="B1979" s="283"/>
    </row>
    <row r="1980" spans="2:2">
      <c r="B1980" s="283"/>
    </row>
    <row r="1981" spans="2:2">
      <c r="B1981" s="283"/>
    </row>
    <row r="1982" spans="2:2">
      <c r="B1982" s="283"/>
    </row>
    <row r="1983" spans="2:2">
      <c r="B1983" s="283"/>
    </row>
    <row r="1984" spans="2:2">
      <c r="B1984" s="283"/>
    </row>
    <row r="1985" spans="2:2">
      <c r="B1985" s="283"/>
    </row>
    <row r="1986" spans="2:2">
      <c r="B1986" s="283"/>
    </row>
    <row r="1987" spans="2:2">
      <c r="B1987" s="283"/>
    </row>
    <row r="1988" spans="2:2">
      <c r="B1988" s="283"/>
    </row>
    <row r="1989" spans="2:2">
      <c r="B1989" s="283"/>
    </row>
    <row r="1990" spans="2:2">
      <c r="B1990" s="283"/>
    </row>
    <row r="1991" spans="2:2">
      <c r="B1991" s="283"/>
    </row>
    <row r="1992" spans="2:2">
      <c r="B1992" s="283"/>
    </row>
    <row r="1993" spans="2:2">
      <c r="B1993" s="283"/>
    </row>
    <row r="1994" spans="2:2">
      <c r="B1994" s="283"/>
    </row>
    <row r="1995" spans="2:2">
      <c r="B1995" s="283"/>
    </row>
    <row r="1996" spans="2:2">
      <c r="B1996" s="283"/>
    </row>
    <row r="1997" spans="2:2">
      <c r="B1997" s="283"/>
    </row>
    <row r="1998" spans="2:2">
      <c r="B1998" s="283"/>
    </row>
    <row r="1999" spans="2:2">
      <c r="B1999" s="283"/>
    </row>
    <row r="2000" spans="2:2">
      <c r="B2000" s="283"/>
    </row>
    <row r="2001" spans="2:2">
      <c r="B2001" s="283"/>
    </row>
    <row r="2002" spans="2:2">
      <c r="B2002" s="283"/>
    </row>
    <row r="2003" spans="2:2">
      <c r="B2003" s="283"/>
    </row>
    <row r="2004" spans="2:2">
      <c r="B2004" s="283"/>
    </row>
    <row r="2005" spans="2:2">
      <c r="B2005" s="283"/>
    </row>
    <row r="2006" spans="2:2">
      <c r="B2006" s="283"/>
    </row>
    <row r="2007" spans="2:2">
      <c r="B2007" s="283"/>
    </row>
    <row r="2008" spans="2:2">
      <c r="B2008" s="283"/>
    </row>
    <row r="2009" spans="2:2">
      <c r="B2009" s="283"/>
    </row>
    <row r="2010" spans="2:2">
      <c r="B2010" s="283"/>
    </row>
    <row r="2011" spans="2:2">
      <c r="B2011" s="283"/>
    </row>
    <row r="2012" spans="2:2">
      <c r="B2012" s="283"/>
    </row>
    <row r="2013" spans="2:2">
      <c r="B2013" s="283"/>
    </row>
    <row r="2014" spans="2:2">
      <c r="B2014" s="283"/>
    </row>
    <row r="2015" spans="2:2">
      <c r="B2015" s="283"/>
    </row>
    <row r="2016" spans="2:2">
      <c r="B2016" s="283"/>
    </row>
    <row r="2017" spans="2:2">
      <c r="B2017" s="283"/>
    </row>
    <row r="2018" spans="2:2">
      <c r="B2018" s="283"/>
    </row>
    <row r="2019" spans="2:2">
      <c r="B2019" s="283"/>
    </row>
    <row r="2020" spans="2:2">
      <c r="B2020" s="283"/>
    </row>
    <row r="2021" spans="2:2">
      <c r="B2021" s="283"/>
    </row>
    <row r="2022" spans="2:2">
      <c r="B2022" s="283"/>
    </row>
    <row r="2023" spans="2:2">
      <c r="B2023" s="283"/>
    </row>
    <row r="2024" spans="2:2">
      <c r="B2024" s="283"/>
    </row>
    <row r="2025" spans="2:2">
      <c r="B2025" s="283"/>
    </row>
    <row r="2026" spans="2:2">
      <c r="B2026" s="283"/>
    </row>
    <row r="2027" spans="2:2">
      <c r="B2027" s="283"/>
    </row>
    <row r="2028" spans="2:2">
      <c r="B2028" s="283"/>
    </row>
    <row r="2029" spans="2:2">
      <c r="B2029" s="283"/>
    </row>
    <row r="2030" spans="2:2">
      <c r="B2030" s="283"/>
    </row>
    <row r="2031" spans="2:2">
      <c r="B2031" s="283"/>
    </row>
    <row r="2032" spans="2:2">
      <c r="B2032" s="283"/>
    </row>
    <row r="2033" spans="2:2">
      <c r="B2033" s="283"/>
    </row>
    <row r="2034" spans="2:2">
      <c r="B2034" s="283"/>
    </row>
    <row r="2035" spans="2:2">
      <c r="B2035" s="283"/>
    </row>
    <row r="2036" spans="2:2">
      <c r="B2036" s="283"/>
    </row>
    <row r="2037" spans="2:2">
      <c r="B2037" s="283"/>
    </row>
    <row r="2038" spans="2:2">
      <c r="B2038" s="283"/>
    </row>
    <row r="2039" spans="2:2">
      <c r="B2039" s="283"/>
    </row>
    <row r="2040" spans="2:2">
      <c r="B2040" s="283"/>
    </row>
    <row r="2041" spans="2:2">
      <c r="B2041" s="283"/>
    </row>
    <row r="2042" spans="2:2">
      <c r="B2042" s="283"/>
    </row>
    <row r="2043" spans="2:2">
      <c r="B2043" s="283"/>
    </row>
    <row r="2044" spans="2:2">
      <c r="B2044" s="283"/>
    </row>
    <row r="2045" spans="2:2">
      <c r="B2045" s="283"/>
    </row>
    <row r="2046" spans="2:2">
      <c r="B2046" s="283"/>
    </row>
    <row r="2047" spans="2:2">
      <c r="B2047" s="283"/>
    </row>
    <row r="2048" spans="2:2">
      <c r="B2048" s="283"/>
    </row>
    <row r="2049" spans="2:2">
      <c r="B2049" s="283"/>
    </row>
    <row r="2050" spans="2:2">
      <c r="B2050" s="283"/>
    </row>
    <row r="2051" spans="2:2">
      <c r="B2051" s="283"/>
    </row>
    <row r="2052" spans="2:2">
      <c r="B2052" s="283"/>
    </row>
    <row r="2053" spans="2:2">
      <c r="B2053" s="283"/>
    </row>
    <row r="2054" spans="2:2">
      <c r="B2054" s="283"/>
    </row>
    <row r="2055" spans="2:2">
      <c r="B2055" s="283"/>
    </row>
    <row r="2056" spans="2:2">
      <c r="B2056" s="283"/>
    </row>
    <row r="2057" spans="2:2">
      <c r="B2057" s="283"/>
    </row>
    <row r="2058" spans="2:2">
      <c r="B2058" s="283"/>
    </row>
    <row r="2059" spans="2:2">
      <c r="B2059" s="283"/>
    </row>
    <row r="2060" spans="2:2">
      <c r="B2060" s="283"/>
    </row>
    <row r="2061" spans="2:2">
      <c r="B2061" s="283"/>
    </row>
    <row r="2062" spans="2:2">
      <c r="B2062" s="283"/>
    </row>
    <row r="2063" spans="2:2">
      <c r="B2063" s="283"/>
    </row>
    <row r="2064" spans="2:2">
      <c r="B2064" s="283"/>
    </row>
    <row r="2065" spans="2:2">
      <c r="B2065" s="283"/>
    </row>
    <row r="2066" spans="2:2">
      <c r="B2066" s="283"/>
    </row>
    <row r="2067" spans="2:2">
      <c r="B2067" s="283"/>
    </row>
    <row r="2068" spans="2:2">
      <c r="B2068" s="283"/>
    </row>
    <row r="2069" spans="2:2">
      <c r="B2069" s="283"/>
    </row>
    <row r="2070" spans="2:2">
      <c r="B2070" s="283"/>
    </row>
    <row r="2071" spans="2:2">
      <c r="B2071" s="283"/>
    </row>
    <row r="2072" spans="2:2">
      <c r="B2072" s="283"/>
    </row>
    <row r="2073" spans="2:2">
      <c r="B2073" s="283"/>
    </row>
    <row r="2074" spans="2:2">
      <c r="B2074" s="283"/>
    </row>
    <row r="2075" spans="2:2">
      <c r="B2075" s="283"/>
    </row>
    <row r="2076" spans="2:2">
      <c r="B2076" s="283"/>
    </row>
    <row r="2077" spans="2:2">
      <c r="B2077" s="283"/>
    </row>
    <row r="2078" spans="2:2">
      <c r="B2078" s="283"/>
    </row>
    <row r="2079" spans="2:2">
      <c r="B2079" s="283"/>
    </row>
    <row r="2080" spans="2:2">
      <c r="B2080" s="283"/>
    </row>
    <row r="2081" spans="2:2">
      <c r="B2081" s="283"/>
    </row>
    <row r="2082" spans="2:2">
      <c r="B2082" s="283"/>
    </row>
    <row r="2083" spans="2:2">
      <c r="B2083" s="283"/>
    </row>
    <row r="2084" spans="2:2">
      <c r="B2084" s="283"/>
    </row>
    <row r="2085" spans="2:2">
      <c r="B2085" s="283"/>
    </row>
    <row r="2086" spans="2:2">
      <c r="B2086" s="283"/>
    </row>
    <row r="2087" spans="2:2">
      <c r="B2087" s="283"/>
    </row>
    <row r="2088" spans="2:2">
      <c r="B2088" s="283"/>
    </row>
    <row r="2089" spans="2:2">
      <c r="B2089" s="283"/>
    </row>
    <row r="2090" spans="2:2">
      <c r="B2090" s="283"/>
    </row>
    <row r="2091" spans="2:2">
      <c r="B2091" s="283"/>
    </row>
    <row r="2092" spans="2:2">
      <c r="B2092" s="283"/>
    </row>
    <row r="2093" spans="2:2">
      <c r="B2093" s="283"/>
    </row>
    <row r="2094" spans="2:2">
      <c r="B2094" s="283"/>
    </row>
    <row r="2095" spans="2:2">
      <c r="B2095" s="283"/>
    </row>
    <row r="2096" spans="2:2">
      <c r="B2096" s="283"/>
    </row>
    <row r="2097" spans="2:2">
      <c r="B2097" s="283"/>
    </row>
    <row r="2098" spans="2:2">
      <c r="B2098" s="283"/>
    </row>
    <row r="2099" spans="2:2">
      <c r="B2099" s="283"/>
    </row>
    <row r="2100" spans="2:2">
      <c r="B2100" s="283"/>
    </row>
    <row r="2101" spans="2:2">
      <c r="B2101" s="283"/>
    </row>
    <row r="2102" spans="2:2">
      <c r="B2102" s="283"/>
    </row>
    <row r="2103" spans="2:2">
      <c r="B2103" s="283"/>
    </row>
    <row r="2104" spans="2:2">
      <c r="B2104" s="283"/>
    </row>
    <row r="2105" spans="2:2">
      <c r="B2105" s="283"/>
    </row>
    <row r="2106" spans="2:2">
      <c r="B2106" s="283"/>
    </row>
    <row r="2107" spans="2:2">
      <c r="B2107" s="283"/>
    </row>
    <row r="2108" spans="2:2">
      <c r="B2108" s="283"/>
    </row>
    <row r="2109" spans="2:2">
      <c r="B2109" s="283"/>
    </row>
    <row r="2110" spans="2:2">
      <c r="B2110" s="283"/>
    </row>
    <row r="2111" spans="2:2">
      <c r="B2111" s="283"/>
    </row>
    <row r="2112" spans="2:2">
      <c r="B2112" s="283"/>
    </row>
    <row r="2113" spans="2:2">
      <c r="B2113" s="283"/>
    </row>
    <row r="2114" spans="2:2">
      <c r="B2114" s="283"/>
    </row>
    <row r="2115" spans="2:2">
      <c r="B2115" s="283"/>
    </row>
    <row r="2116" spans="2:2">
      <c r="B2116" s="283"/>
    </row>
    <row r="2117" spans="2:2">
      <c r="B2117" s="283"/>
    </row>
    <row r="2118" spans="2:2">
      <c r="B2118" s="283"/>
    </row>
    <row r="2119" spans="2:2">
      <c r="B2119" s="283"/>
    </row>
    <row r="2120" spans="2:2">
      <c r="B2120" s="283"/>
    </row>
    <row r="2121" spans="2:2">
      <c r="B2121" s="283"/>
    </row>
    <row r="2122" spans="2:2">
      <c r="B2122" s="283"/>
    </row>
    <row r="2123" spans="2:2">
      <c r="B2123" s="283"/>
    </row>
    <row r="2124" spans="2:2">
      <c r="B2124" s="283"/>
    </row>
    <row r="2125" spans="2:2">
      <c r="B2125" s="283"/>
    </row>
    <row r="2126" spans="2:2">
      <c r="B2126" s="283"/>
    </row>
    <row r="2127" spans="2:2">
      <c r="B2127" s="283"/>
    </row>
    <row r="2128" spans="2:2">
      <c r="B2128" s="283"/>
    </row>
    <row r="2129" spans="2:2">
      <c r="B2129" s="283"/>
    </row>
    <row r="2130" spans="2:2">
      <c r="B2130" s="283"/>
    </row>
    <row r="2131" spans="2:2">
      <c r="B2131" s="283"/>
    </row>
    <row r="2132" spans="2:2">
      <c r="B2132" s="283"/>
    </row>
    <row r="2133" spans="2:2">
      <c r="B2133" s="283"/>
    </row>
    <row r="2134" spans="2:2">
      <c r="B2134" s="283"/>
    </row>
    <row r="2135" spans="2:2">
      <c r="B2135" s="283"/>
    </row>
    <row r="2136" spans="2:2">
      <c r="B2136" s="283"/>
    </row>
    <row r="2137" spans="2:2">
      <c r="B2137" s="283"/>
    </row>
    <row r="2138" spans="2:2">
      <c r="B2138" s="283"/>
    </row>
    <row r="2139" spans="2:2">
      <c r="B2139" s="283"/>
    </row>
    <row r="2140" spans="2:2">
      <c r="B2140" s="283"/>
    </row>
    <row r="2141" spans="2:2">
      <c r="B2141" s="283"/>
    </row>
    <row r="2142" spans="2:2">
      <c r="B2142" s="283"/>
    </row>
    <row r="2143" spans="2:2">
      <c r="B2143" s="283"/>
    </row>
    <row r="2144" spans="2:2">
      <c r="B2144" s="283"/>
    </row>
    <row r="2145" spans="2:2">
      <c r="B2145" s="283"/>
    </row>
    <row r="2146" spans="2:2">
      <c r="B2146" s="283"/>
    </row>
    <row r="2147" spans="2:2">
      <c r="B2147" s="283"/>
    </row>
    <row r="2148" spans="2:2">
      <c r="B2148" s="283"/>
    </row>
    <row r="2149" spans="2:2">
      <c r="B2149" s="283"/>
    </row>
    <row r="2150" spans="2:2">
      <c r="B2150" s="283"/>
    </row>
    <row r="2151" spans="2:2">
      <c r="B2151" s="283"/>
    </row>
    <row r="2152" spans="2:2">
      <c r="B2152" s="283"/>
    </row>
    <row r="2153" spans="2:2">
      <c r="B2153" s="283"/>
    </row>
    <row r="2154" spans="2:2">
      <c r="B2154" s="283"/>
    </row>
    <row r="2155" spans="2:2">
      <c r="B2155" s="283"/>
    </row>
    <row r="2156" spans="2:2">
      <c r="B2156" s="283"/>
    </row>
    <row r="2157" spans="2:2">
      <c r="B2157" s="283"/>
    </row>
    <row r="2158" spans="2:2">
      <c r="B2158" s="283"/>
    </row>
    <row r="2159" spans="2:2">
      <c r="B2159" s="283"/>
    </row>
    <row r="2160" spans="2:2">
      <c r="B2160" s="283"/>
    </row>
    <row r="2161" spans="2:2">
      <c r="B2161" s="283"/>
    </row>
    <row r="2162" spans="2:2">
      <c r="B2162" s="283"/>
    </row>
    <row r="2163" spans="2:2">
      <c r="B2163" s="283"/>
    </row>
    <row r="2164" spans="2:2">
      <c r="B2164" s="283"/>
    </row>
    <row r="2165" spans="2:2">
      <c r="B2165" s="283"/>
    </row>
    <row r="2166" spans="2:2">
      <c r="B2166" s="283"/>
    </row>
    <row r="2167" spans="2:2">
      <c r="B2167" s="283"/>
    </row>
    <row r="2168" spans="2:2">
      <c r="B2168" s="283"/>
    </row>
    <row r="2169" spans="2:2">
      <c r="B2169" s="283"/>
    </row>
    <row r="2170" spans="2:2">
      <c r="B2170" s="283"/>
    </row>
    <row r="2171" spans="2:2">
      <c r="B2171" s="283"/>
    </row>
    <row r="2172" spans="2:2">
      <c r="B2172" s="283"/>
    </row>
    <row r="2173" spans="2:2">
      <c r="B2173" s="283"/>
    </row>
    <row r="2174" spans="2:2">
      <c r="B2174" s="283"/>
    </row>
    <row r="2175" spans="2:2">
      <c r="B2175" s="283"/>
    </row>
    <row r="2176" spans="2:2">
      <c r="B2176" s="283"/>
    </row>
    <row r="2177" spans="2:2">
      <c r="B2177" s="283"/>
    </row>
    <row r="2178" spans="2:2">
      <c r="B2178" s="283"/>
    </row>
    <row r="2179" spans="2:2">
      <c r="B2179" s="283"/>
    </row>
    <row r="2180" spans="2:2">
      <c r="B2180" s="283"/>
    </row>
    <row r="2181" spans="2:2">
      <c r="B2181" s="283"/>
    </row>
    <row r="2182" spans="2:2">
      <c r="B2182" s="283"/>
    </row>
    <row r="2183" spans="2:2">
      <c r="B2183" s="283"/>
    </row>
    <row r="2184" spans="2:2">
      <c r="B2184" s="283"/>
    </row>
    <row r="2185" spans="2:2">
      <c r="B2185" s="283"/>
    </row>
    <row r="2186" spans="2:2">
      <c r="B2186" s="283"/>
    </row>
    <row r="2187" spans="2:2">
      <c r="B2187" s="283"/>
    </row>
    <row r="2188" spans="2:2">
      <c r="B2188" s="283"/>
    </row>
    <row r="2189" spans="2:2">
      <c r="B2189" s="283"/>
    </row>
    <row r="2190" spans="2:2">
      <c r="B2190" s="283"/>
    </row>
    <row r="2191" spans="2:2">
      <c r="B2191" s="283"/>
    </row>
    <row r="2192" spans="2:2">
      <c r="B2192" s="283"/>
    </row>
    <row r="2193" spans="2:2">
      <c r="B2193" s="283"/>
    </row>
    <row r="2194" spans="2:2">
      <c r="B2194" s="283"/>
    </row>
    <row r="2195" spans="2:2">
      <c r="B2195" s="283"/>
    </row>
    <row r="2196" spans="2:2">
      <c r="B2196" s="283"/>
    </row>
    <row r="2197" spans="2:2">
      <c r="B2197" s="283"/>
    </row>
    <row r="2198" spans="2:2">
      <c r="B2198" s="283"/>
    </row>
    <row r="2199" spans="2:2">
      <c r="B2199" s="283"/>
    </row>
    <row r="2200" spans="2:2">
      <c r="B2200" s="283"/>
    </row>
    <row r="2201" spans="2:2">
      <c r="B2201" s="283"/>
    </row>
    <row r="2202" spans="2:2">
      <c r="B2202" s="283"/>
    </row>
    <row r="2203" spans="2:2">
      <c r="B2203" s="283"/>
    </row>
    <row r="2204" spans="2:2">
      <c r="B2204" s="283"/>
    </row>
    <row r="2205" spans="2:2">
      <c r="B2205" s="283"/>
    </row>
    <row r="2206" spans="2:2">
      <c r="B2206" s="283"/>
    </row>
    <row r="2207" spans="2:2">
      <c r="B2207" s="283"/>
    </row>
    <row r="2208" spans="2:2">
      <c r="B2208" s="283"/>
    </row>
    <row r="2209" spans="2:2">
      <c r="B2209" s="283"/>
    </row>
    <row r="2210" spans="2:2">
      <c r="B2210" s="283"/>
    </row>
    <row r="2211" spans="2:2">
      <c r="B2211" s="283"/>
    </row>
    <row r="2212" spans="2:2">
      <c r="B2212" s="283"/>
    </row>
    <row r="2213" spans="2:2">
      <c r="B2213" s="283"/>
    </row>
    <row r="2214" spans="2:2">
      <c r="B2214" s="283"/>
    </row>
    <row r="2215" spans="2:2">
      <c r="B2215" s="283"/>
    </row>
    <row r="2216" spans="2:2">
      <c r="B2216" s="283"/>
    </row>
    <row r="2217" spans="2:2">
      <c r="B2217" s="283"/>
    </row>
    <row r="2218" spans="2:2">
      <c r="B2218" s="283"/>
    </row>
    <row r="2219" spans="2:2">
      <c r="B2219" s="283"/>
    </row>
    <row r="2220" spans="2:2">
      <c r="B2220" s="283"/>
    </row>
    <row r="2221" spans="2:2">
      <c r="B2221" s="283"/>
    </row>
    <row r="2222" spans="2:2">
      <c r="B2222" s="283"/>
    </row>
    <row r="2223" spans="2:2">
      <c r="B2223" s="283"/>
    </row>
    <row r="2224" spans="2:2">
      <c r="B2224" s="283"/>
    </row>
    <row r="2225" spans="2:2">
      <c r="B2225" s="283"/>
    </row>
    <row r="2226" spans="2:2">
      <c r="B2226" s="283"/>
    </row>
    <row r="2227" spans="2:2">
      <c r="B2227" s="283"/>
    </row>
    <row r="2228" spans="2:2">
      <c r="B2228" s="283"/>
    </row>
    <row r="2229" spans="2:2">
      <c r="B2229" s="283"/>
    </row>
    <row r="2230" spans="2:2">
      <c r="B2230" s="283"/>
    </row>
    <row r="2231" spans="2:2">
      <c r="B2231" s="283"/>
    </row>
    <row r="2232" spans="2:2">
      <c r="B2232" s="283"/>
    </row>
    <row r="2233" spans="2:2">
      <c r="B2233" s="283"/>
    </row>
    <row r="2234" spans="2:2">
      <c r="B2234" s="283"/>
    </row>
    <row r="2235" spans="2:2">
      <c r="B2235" s="283"/>
    </row>
    <row r="2236" spans="2:2">
      <c r="B2236" s="283"/>
    </row>
    <row r="2237" spans="2:2">
      <c r="B2237" s="283"/>
    </row>
    <row r="2238" spans="2:2">
      <c r="B2238" s="283"/>
    </row>
    <row r="2239" spans="2:2">
      <c r="B2239" s="283"/>
    </row>
    <row r="2240" spans="2:2">
      <c r="B2240" s="283"/>
    </row>
    <row r="2241" spans="2:2">
      <c r="B2241" s="283"/>
    </row>
    <row r="2242" spans="2:2">
      <c r="B2242" s="283"/>
    </row>
    <row r="2243" spans="2:2">
      <c r="B2243" s="283"/>
    </row>
    <row r="2244" spans="2:2">
      <c r="B2244" s="283"/>
    </row>
    <row r="2245" spans="2:2">
      <c r="B2245" s="283"/>
    </row>
    <row r="2246" spans="2:2">
      <c r="B2246" s="283"/>
    </row>
    <row r="2247" spans="2:2">
      <c r="B2247" s="283"/>
    </row>
    <row r="2248" spans="2:2">
      <c r="B2248" s="283"/>
    </row>
    <row r="2249" spans="2:2">
      <c r="B2249" s="283"/>
    </row>
    <row r="2250" spans="2:2">
      <c r="B2250" s="283"/>
    </row>
    <row r="2251" spans="2:2">
      <c r="B2251" s="283"/>
    </row>
    <row r="2252" spans="2:2">
      <c r="B2252" s="283"/>
    </row>
    <row r="2253" spans="2:2">
      <c r="B2253" s="283"/>
    </row>
    <row r="2254" spans="2:2">
      <c r="B2254" s="283"/>
    </row>
    <row r="2255" spans="2:2">
      <c r="B2255" s="283"/>
    </row>
    <row r="2256" spans="2:2">
      <c r="B2256" s="283"/>
    </row>
    <row r="2257" spans="2:2">
      <c r="B2257" s="283"/>
    </row>
    <row r="2258" spans="2:2">
      <c r="B2258" s="283"/>
    </row>
    <row r="2259" spans="2:2">
      <c r="B2259" s="283"/>
    </row>
    <row r="2260" spans="2:2">
      <c r="B2260" s="283"/>
    </row>
    <row r="2261" spans="2:2">
      <c r="B2261" s="283"/>
    </row>
    <row r="2262" spans="2:2">
      <c r="B2262" s="283"/>
    </row>
    <row r="2263" spans="2:2">
      <c r="B2263" s="283"/>
    </row>
    <row r="2264" spans="2:2">
      <c r="B2264" s="283"/>
    </row>
    <row r="2265" spans="2:2">
      <c r="B2265" s="283"/>
    </row>
    <row r="2266" spans="2:2">
      <c r="B2266" s="283"/>
    </row>
    <row r="2267" spans="2:2">
      <c r="B2267" s="283"/>
    </row>
    <row r="2268" spans="2:2">
      <c r="B2268" s="283"/>
    </row>
    <row r="2269" spans="2:2">
      <c r="B2269" s="283"/>
    </row>
    <row r="2270" spans="2:2">
      <c r="B2270" s="283"/>
    </row>
    <row r="2271" spans="2:2">
      <c r="B2271" s="283"/>
    </row>
    <row r="2272" spans="2:2">
      <c r="B2272" s="283"/>
    </row>
    <row r="2273" spans="2:2">
      <c r="B2273" s="283"/>
    </row>
    <row r="2274" spans="2:2">
      <c r="B2274" s="283"/>
    </row>
    <row r="2275" spans="2:2">
      <c r="B2275" s="283"/>
    </row>
    <row r="2276" spans="2:2">
      <c r="B2276" s="283"/>
    </row>
    <row r="2277" spans="2:2">
      <c r="B2277" s="283"/>
    </row>
    <row r="2278" spans="2:2">
      <c r="B2278" s="283"/>
    </row>
    <row r="2279" spans="2:2">
      <c r="B2279" s="283"/>
    </row>
    <row r="2280" spans="2:2">
      <c r="B2280" s="283"/>
    </row>
    <row r="2281" spans="2:2">
      <c r="B2281" s="283"/>
    </row>
    <row r="2282" spans="2:2">
      <c r="B2282" s="283"/>
    </row>
    <row r="2283" spans="2:2">
      <c r="B2283" s="283"/>
    </row>
    <row r="2284" spans="2:2">
      <c r="B2284" s="283"/>
    </row>
    <row r="2285" spans="2:2">
      <c r="B2285" s="283"/>
    </row>
    <row r="2286" spans="2:2">
      <c r="B2286" s="283"/>
    </row>
    <row r="2287" spans="2:2">
      <c r="B2287" s="283"/>
    </row>
    <row r="2288" spans="2:2">
      <c r="B2288" s="283"/>
    </row>
    <row r="2289" spans="2:2">
      <c r="B2289" s="283"/>
    </row>
    <row r="2290" spans="2:2">
      <c r="B2290" s="283"/>
    </row>
    <row r="2291" spans="2:2">
      <c r="B2291" s="283"/>
    </row>
    <row r="2292" spans="2:2">
      <c r="B2292" s="283"/>
    </row>
    <row r="2293" spans="2:2">
      <c r="B2293" s="283"/>
    </row>
    <row r="2294" spans="2:2">
      <c r="B2294" s="283"/>
    </row>
    <row r="2295" spans="2:2">
      <c r="B2295" s="283"/>
    </row>
    <row r="2296" spans="2:2">
      <c r="B2296" s="283"/>
    </row>
    <row r="2297" spans="2:2">
      <c r="B2297" s="283"/>
    </row>
    <row r="2298" spans="2:2">
      <c r="B2298" s="283"/>
    </row>
    <row r="2299" spans="2:2">
      <c r="B2299" s="283"/>
    </row>
    <row r="2300" spans="2:2">
      <c r="B2300" s="283"/>
    </row>
    <row r="2301" spans="2:2">
      <c r="B2301" s="283"/>
    </row>
    <row r="2302" spans="2:2">
      <c r="B2302" s="283"/>
    </row>
    <row r="2303" spans="2:2">
      <c r="B2303" s="283"/>
    </row>
    <row r="2304" spans="2:2">
      <c r="B2304" s="283"/>
    </row>
    <row r="2305" spans="2:2">
      <c r="B2305" s="283"/>
    </row>
    <row r="2306" spans="2:2">
      <c r="B2306" s="283"/>
    </row>
    <row r="2307" spans="2:2">
      <c r="B2307" s="283"/>
    </row>
    <row r="2308" spans="2:2">
      <c r="B2308" s="283"/>
    </row>
    <row r="2309" spans="2:2">
      <c r="B2309" s="283"/>
    </row>
    <row r="2310" spans="2:2">
      <c r="B2310" s="283"/>
    </row>
    <row r="2311" spans="2:2">
      <c r="B2311" s="283"/>
    </row>
    <row r="2312" spans="2:2">
      <c r="B2312" s="283"/>
    </row>
    <row r="2313" spans="2:2">
      <c r="B2313" s="283"/>
    </row>
    <row r="2314" spans="2:2">
      <c r="B2314" s="283"/>
    </row>
    <row r="2315" spans="2:2">
      <c r="B2315" s="283"/>
    </row>
    <row r="2316" spans="2:2">
      <c r="B2316" s="283"/>
    </row>
    <row r="2317" spans="2:2">
      <c r="B2317" s="283"/>
    </row>
    <row r="2318" spans="2:2">
      <c r="B2318" s="283"/>
    </row>
    <row r="2319" spans="2:2">
      <c r="B2319" s="283"/>
    </row>
    <row r="2320" spans="2:2">
      <c r="B2320" s="283"/>
    </row>
    <row r="2321" spans="2:2">
      <c r="B2321" s="283"/>
    </row>
    <row r="2322" spans="2:2">
      <c r="B2322" s="283"/>
    </row>
    <row r="2323" spans="2:2">
      <c r="B2323" s="283"/>
    </row>
    <row r="2324" spans="2:2">
      <c r="B2324" s="283"/>
    </row>
    <row r="2325" spans="2:2">
      <c r="B2325" s="283"/>
    </row>
    <row r="2326" spans="2:2">
      <c r="B2326" s="283"/>
    </row>
    <row r="2327" spans="2:2">
      <c r="B2327" s="283"/>
    </row>
    <row r="2328" spans="2:2">
      <c r="B2328" s="283"/>
    </row>
    <row r="2329" spans="2:2">
      <c r="B2329" s="283"/>
    </row>
    <row r="2330" spans="2:2">
      <c r="B2330" s="283"/>
    </row>
    <row r="2331" spans="2:2">
      <c r="B2331" s="283"/>
    </row>
    <row r="2332" spans="2:2">
      <c r="B2332" s="283"/>
    </row>
    <row r="2333" spans="2:2">
      <c r="B2333" s="283"/>
    </row>
    <row r="2334" spans="2:2">
      <c r="B2334" s="283"/>
    </row>
    <row r="2335" spans="2:2">
      <c r="B2335" s="283"/>
    </row>
    <row r="2336" spans="2:2">
      <c r="B2336" s="283"/>
    </row>
    <row r="2337" spans="2:2">
      <c r="B2337" s="283"/>
    </row>
    <row r="2338" spans="2:2">
      <c r="B2338" s="283"/>
    </row>
    <row r="2339" spans="2:2">
      <c r="B2339" s="283"/>
    </row>
    <row r="2340" spans="2:2">
      <c r="B2340" s="283"/>
    </row>
    <row r="2341" spans="2:2">
      <c r="B2341" s="283"/>
    </row>
    <row r="2342" spans="2:2">
      <c r="B2342" s="283"/>
    </row>
    <row r="2343" spans="2:2">
      <c r="B2343" s="283"/>
    </row>
    <row r="2344" spans="2:2">
      <c r="B2344" s="283"/>
    </row>
    <row r="2345" spans="2:2">
      <c r="B2345" s="283"/>
    </row>
    <row r="2346" spans="2:2">
      <c r="B2346" s="283"/>
    </row>
    <row r="2347" spans="2:2">
      <c r="B2347" s="283"/>
    </row>
    <row r="2348" spans="2:2">
      <c r="B2348" s="283"/>
    </row>
    <row r="2349" spans="2:2">
      <c r="B2349" s="283"/>
    </row>
    <row r="2350" spans="2:2">
      <c r="B2350" s="283"/>
    </row>
    <row r="2351" spans="2:2">
      <c r="B2351" s="283"/>
    </row>
    <row r="2352" spans="2:2">
      <c r="B2352" s="283"/>
    </row>
    <row r="2353" spans="2:2">
      <c r="B2353" s="283"/>
    </row>
    <row r="2354" spans="2:2">
      <c r="B2354" s="283"/>
    </row>
    <row r="2355" spans="2:2">
      <c r="B2355" s="283"/>
    </row>
    <row r="2356" spans="2:2">
      <c r="B2356" s="283"/>
    </row>
    <row r="2357" spans="2:2">
      <c r="B2357" s="283"/>
    </row>
    <row r="2358" spans="2:2">
      <c r="B2358" s="283"/>
    </row>
    <row r="2359" spans="2:2">
      <c r="B2359" s="283"/>
    </row>
    <row r="2360" spans="2:2">
      <c r="B2360" s="283"/>
    </row>
    <row r="2361" spans="2:2">
      <c r="B2361" s="283"/>
    </row>
    <row r="2362" spans="2:2">
      <c r="B2362" s="283"/>
    </row>
    <row r="2363" spans="2:2">
      <c r="B2363" s="283"/>
    </row>
    <row r="2364" spans="2:2">
      <c r="B2364" s="283"/>
    </row>
    <row r="2365" spans="2:2">
      <c r="B2365" s="283"/>
    </row>
    <row r="2366" spans="2:2">
      <c r="B2366" s="283"/>
    </row>
    <row r="2367" spans="2:2">
      <c r="B2367" s="283"/>
    </row>
    <row r="2368" spans="2:2">
      <c r="B2368" s="283"/>
    </row>
    <row r="2369" spans="2:2">
      <c r="B2369" s="283"/>
    </row>
    <row r="2370" spans="2:2">
      <c r="B2370" s="283"/>
    </row>
    <row r="2371" spans="2:2">
      <c r="B2371" s="283"/>
    </row>
    <row r="2372" spans="2:2">
      <c r="B2372" s="283"/>
    </row>
    <row r="2373" spans="2:2">
      <c r="B2373" s="283"/>
    </row>
    <row r="2374" spans="2:2">
      <c r="B2374" s="283"/>
    </row>
    <row r="2375" spans="2:2">
      <c r="B2375" s="283"/>
    </row>
    <row r="2376" spans="2:2">
      <c r="B2376" s="283"/>
    </row>
    <row r="2377" spans="2:2">
      <c r="B2377" s="283"/>
    </row>
    <row r="2378" spans="2:2">
      <c r="B2378" s="283"/>
    </row>
    <row r="2379" spans="2:2">
      <c r="B2379" s="283"/>
    </row>
    <row r="2380" spans="2:2">
      <c r="B2380" s="283"/>
    </row>
    <row r="2381" spans="2:2">
      <c r="B2381" s="283"/>
    </row>
    <row r="2382" spans="2:2">
      <c r="B2382" s="283"/>
    </row>
    <row r="2383" spans="2:2">
      <c r="B2383" s="283"/>
    </row>
    <row r="2384" spans="2:2">
      <c r="B2384" s="283"/>
    </row>
    <row r="2385" spans="2:2">
      <c r="B2385" s="283"/>
    </row>
    <row r="2386" spans="2:2">
      <c r="B2386" s="283"/>
    </row>
    <row r="2387" spans="2:2">
      <c r="B2387" s="283"/>
    </row>
    <row r="2388" spans="2:2">
      <c r="B2388" s="283"/>
    </row>
    <row r="2389" spans="2:2">
      <c r="B2389" s="283"/>
    </row>
    <row r="2390" spans="2:2">
      <c r="B2390" s="283"/>
    </row>
    <row r="2391" spans="2:2">
      <c r="B2391" s="283"/>
    </row>
    <row r="2392" spans="2:2">
      <c r="B2392" s="283"/>
    </row>
    <row r="2393" spans="2:2">
      <c r="B2393" s="283"/>
    </row>
    <row r="2394" spans="2:2">
      <c r="B2394" s="283"/>
    </row>
    <row r="2395" spans="2:2">
      <c r="B2395" s="283"/>
    </row>
    <row r="2396" spans="2:2">
      <c r="B2396" s="283"/>
    </row>
    <row r="2397" spans="2:2">
      <c r="B2397" s="283"/>
    </row>
    <row r="2398" spans="2:2">
      <c r="B2398" s="283"/>
    </row>
    <row r="2399" spans="2:2">
      <c r="B2399" s="283"/>
    </row>
    <row r="2400" spans="2:2">
      <c r="B2400" s="283"/>
    </row>
    <row r="2401" spans="2:2">
      <c r="B2401" s="283"/>
    </row>
    <row r="2402" spans="2:2">
      <c r="B2402" s="283"/>
    </row>
    <row r="2403" spans="2:2">
      <c r="B2403" s="283"/>
    </row>
    <row r="2404" spans="2:2">
      <c r="B2404" s="283"/>
    </row>
    <row r="2405" spans="2:2">
      <c r="B2405" s="283"/>
    </row>
    <row r="2406" spans="2:2">
      <c r="B2406" s="283"/>
    </row>
    <row r="2407" spans="2:2">
      <c r="B2407" s="283"/>
    </row>
    <row r="2408" spans="2:2">
      <c r="B2408" s="283"/>
    </row>
    <row r="2409" spans="2:2">
      <c r="B2409" s="283"/>
    </row>
    <row r="2410" spans="2:2">
      <c r="B2410" s="283"/>
    </row>
    <row r="2411" spans="2:2">
      <c r="B2411" s="283"/>
    </row>
    <row r="2412" spans="2:2">
      <c r="B2412" s="283"/>
    </row>
    <row r="2413" spans="2:2">
      <c r="B2413" s="283"/>
    </row>
    <row r="2414" spans="2:2">
      <c r="B2414" s="283"/>
    </row>
    <row r="2415" spans="2:2">
      <c r="B2415" s="283"/>
    </row>
    <row r="2416" spans="2:2">
      <c r="B2416" s="283"/>
    </row>
    <row r="2417" spans="2:2">
      <c r="B2417" s="283"/>
    </row>
    <row r="2418" spans="2:2">
      <c r="B2418" s="283"/>
    </row>
    <row r="2419" spans="2:2">
      <c r="B2419" s="283"/>
    </row>
    <row r="2420" spans="2:2">
      <c r="B2420" s="283"/>
    </row>
    <row r="2421" spans="2:2">
      <c r="B2421" s="283"/>
    </row>
    <row r="2422" spans="2:2">
      <c r="B2422" s="283"/>
    </row>
    <row r="2423" spans="2:2">
      <c r="B2423" s="283"/>
    </row>
    <row r="2424" spans="2:2">
      <c r="B2424" s="283"/>
    </row>
    <row r="2425" spans="2:2">
      <c r="B2425" s="283"/>
    </row>
    <row r="2426" spans="2:2">
      <c r="B2426" s="283"/>
    </row>
    <row r="2427" spans="2:2">
      <c r="B2427" s="283"/>
    </row>
    <row r="2428" spans="2:2">
      <c r="B2428" s="283"/>
    </row>
    <row r="2429" spans="2:2">
      <c r="B2429" s="283"/>
    </row>
    <row r="2430" spans="2:2">
      <c r="B2430" s="283"/>
    </row>
    <row r="2431" spans="2:2">
      <c r="B2431" s="283"/>
    </row>
    <row r="2432" spans="2:2">
      <c r="B2432" s="283"/>
    </row>
    <row r="2433" spans="2:2">
      <c r="B2433" s="283"/>
    </row>
    <row r="2434" spans="2:2">
      <c r="B2434" s="283"/>
    </row>
    <row r="2435" spans="2:2">
      <c r="B2435" s="283"/>
    </row>
    <row r="2436" spans="2:2">
      <c r="B2436" s="283"/>
    </row>
    <row r="2437" spans="2:2">
      <c r="B2437" s="283"/>
    </row>
    <row r="2438" spans="2:2">
      <c r="B2438" s="283"/>
    </row>
    <row r="2439" spans="2:2">
      <c r="B2439" s="283"/>
    </row>
    <row r="2440" spans="2:2">
      <c r="B2440" s="283"/>
    </row>
    <row r="2441" spans="2:2">
      <c r="B2441" s="283"/>
    </row>
    <row r="2442" spans="2:2">
      <c r="B2442" s="283"/>
    </row>
    <row r="2443" spans="2:2">
      <c r="B2443" s="283"/>
    </row>
    <row r="2444" spans="2:2">
      <c r="B2444" s="283"/>
    </row>
    <row r="2445" spans="2:2">
      <c r="B2445" s="283"/>
    </row>
    <row r="2446" spans="2:2">
      <c r="B2446" s="283"/>
    </row>
    <row r="2447" spans="2:2">
      <c r="B2447" s="283"/>
    </row>
    <row r="2448" spans="2:2">
      <c r="B2448" s="283"/>
    </row>
    <row r="2449" spans="2:2">
      <c r="B2449" s="283"/>
    </row>
    <row r="2450" spans="2:2">
      <c r="B2450" s="283"/>
    </row>
    <row r="2451" spans="2:2">
      <c r="B2451" s="283"/>
    </row>
    <row r="2452" spans="2:2">
      <c r="B2452" s="283"/>
    </row>
    <row r="2453" spans="2:2">
      <c r="B2453" s="283"/>
    </row>
    <row r="2454" spans="2:2">
      <c r="B2454" s="283"/>
    </row>
    <row r="2455" spans="2:2">
      <c r="B2455" s="283"/>
    </row>
    <row r="2456" spans="2:2">
      <c r="B2456" s="283"/>
    </row>
    <row r="2457" spans="2:2">
      <c r="B2457" s="283"/>
    </row>
    <row r="2458" spans="2:2">
      <c r="B2458" s="283"/>
    </row>
    <row r="2459" spans="2:2">
      <c r="B2459" s="283"/>
    </row>
    <row r="2460" spans="2:2">
      <c r="B2460" s="283"/>
    </row>
    <row r="2461" spans="2:2">
      <c r="B2461" s="283"/>
    </row>
    <row r="2462" spans="2:2">
      <c r="B2462" s="283"/>
    </row>
    <row r="2463" spans="2:2">
      <c r="B2463" s="283"/>
    </row>
    <row r="2464" spans="2:2">
      <c r="B2464" s="283"/>
    </row>
    <row r="2465" spans="2:2">
      <c r="B2465" s="283"/>
    </row>
    <row r="2466" spans="2:2">
      <c r="B2466" s="283"/>
    </row>
    <row r="2467" spans="2:2">
      <c r="B2467" s="283"/>
    </row>
    <row r="2468" spans="2:2">
      <c r="B2468" s="283"/>
    </row>
    <row r="2469" spans="2:2">
      <c r="B2469" s="283"/>
    </row>
    <row r="2470" spans="2:2">
      <c r="B2470" s="283"/>
    </row>
    <row r="2471" spans="2:2">
      <c r="B2471" s="283"/>
    </row>
    <row r="2472" spans="2:2">
      <c r="B2472" s="283"/>
    </row>
    <row r="2473" spans="2:2">
      <c r="B2473" s="283"/>
    </row>
    <row r="2474" spans="2:2">
      <c r="B2474" s="283"/>
    </row>
    <row r="2475" spans="2:2">
      <c r="B2475" s="283"/>
    </row>
    <row r="2476" spans="2:2">
      <c r="B2476" s="283"/>
    </row>
    <row r="2477" spans="2:2">
      <c r="B2477" s="283"/>
    </row>
    <row r="2478" spans="2:2">
      <c r="B2478" s="283"/>
    </row>
    <row r="2479" spans="2:2">
      <c r="B2479" s="283"/>
    </row>
    <row r="2480" spans="2:2">
      <c r="B2480" s="283"/>
    </row>
    <row r="2481" spans="2:2">
      <c r="B2481" s="283"/>
    </row>
    <row r="2482" spans="2:2">
      <c r="B2482" s="283"/>
    </row>
    <row r="2483" spans="2:2">
      <c r="B2483" s="283"/>
    </row>
    <row r="2484" spans="2:2">
      <c r="B2484" s="283"/>
    </row>
    <row r="2485" spans="2:2">
      <c r="B2485" s="283"/>
    </row>
    <row r="2486" spans="2:2">
      <c r="B2486" s="283"/>
    </row>
    <row r="2487" spans="2:2">
      <c r="B2487" s="283"/>
    </row>
    <row r="2488" spans="2:2">
      <c r="B2488" s="283"/>
    </row>
    <row r="2489" spans="2:2">
      <c r="B2489" s="283"/>
    </row>
    <row r="2490" spans="2:2">
      <c r="B2490" s="283"/>
    </row>
    <row r="2491" spans="2:2">
      <c r="B2491" s="283"/>
    </row>
    <row r="2492" spans="2:2">
      <c r="B2492" s="283"/>
    </row>
    <row r="2493" spans="2:2">
      <c r="B2493" s="283"/>
    </row>
    <row r="2494" spans="2:2">
      <c r="B2494" s="283"/>
    </row>
    <row r="2495" spans="2:2">
      <c r="B2495" s="283"/>
    </row>
    <row r="2496" spans="2:2">
      <c r="B2496" s="283"/>
    </row>
    <row r="2497" spans="2:2">
      <c r="B2497" s="283"/>
    </row>
    <row r="2498" spans="2:2">
      <c r="B2498" s="283"/>
    </row>
    <row r="2499" spans="2:2">
      <c r="B2499" s="283"/>
    </row>
    <row r="2500" spans="2:2">
      <c r="B2500" s="283"/>
    </row>
    <row r="2501" spans="2:2">
      <c r="B2501" s="283"/>
    </row>
    <row r="2502" spans="2:2">
      <c r="B2502" s="283"/>
    </row>
    <row r="2503" spans="2:2">
      <c r="B2503" s="283"/>
    </row>
    <row r="2504" spans="2:2">
      <c r="B2504" s="283"/>
    </row>
    <row r="2505" spans="2:2">
      <c r="B2505" s="283"/>
    </row>
    <row r="2506" spans="2:2">
      <c r="B2506" s="283"/>
    </row>
    <row r="2507" spans="2:2">
      <c r="B2507" s="283"/>
    </row>
    <row r="2508" spans="2:2">
      <c r="B2508" s="283"/>
    </row>
    <row r="2509" spans="2:2">
      <c r="B2509" s="283"/>
    </row>
    <row r="2510" spans="2:2">
      <c r="B2510" s="283"/>
    </row>
    <row r="2511" spans="2:2">
      <c r="B2511" s="283"/>
    </row>
    <row r="2512" spans="2:2">
      <c r="B2512" s="283"/>
    </row>
    <row r="2513" spans="2:2">
      <c r="B2513" s="283"/>
    </row>
    <row r="2514" spans="2:2">
      <c r="B2514" s="283"/>
    </row>
    <row r="2515" spans="2:2">
      <c r="B2515" s="283"/>
    </row>
    <row r="2516" spans="2:2">
      <c r="B2516" s="283"/>
    </row>
    <row r="2517" spans="2:2">
      <c r="B2517" s="283"/>
    </row>
    <row r="2518" spans="2:2">
      <c r="B2518" s="283"/>
    </row>
    <row r="2519" spans="2:2">
      <c r="B2519" s="283"/>
    </row>
    <row r="2520" spans="2:2">
      <c r="B2520" s="283"/>
    </row>
    <row r="2521" spans="2:2">
      <c r="B2521" s="283"/>
    </row>
    <row r="2522" spans="2:2">
      <c r="B2522" s="283"/>
    </row>
    <row r="2523" spans="2:2">
      <c r="B2523" s="283"/>
    </row>
    <row r="2524" spans="2:2">
      <c r="B2524" s="283"/>
    </row>
    <row r="2525" spans="2:2">
      <c r="B2525" s="283"/>
    </row>
    <row r="2526" spans="2:2">
      <c r="B2526" s="283"/>
    </row>
    <row r="2527" spans="2:2">
      <c r="B2527" s="283"/>
    </row>
    <row r="2528" spans="2:2">
      <c r="B2528" s="283"/>
    </row>
    <row r="2529" spans="2:2">
      <c r="B2529" s="283"/>
    </row>
    <row r="2530" spans="2:2">
      <c r="B2530" s="283"/>
    </row>
    <row r="2531" spans="2:2">
      <c r="B2531" s="283"/>
    </row>
    <row r="2532" spans="2:2">
      <c r="B2532" s="283"/>
    </row>
    <row r="2533" spans="2:2">
      <c r="B2533" s="283"/>
    </row>
    <row r="2534" spans="2:2">
      <c r="B2534" s="283"/>
    </row>
    <row r="2535" spans="2:2">
      <c r="B2535" s="283"/>
    </row>
    <row r="2536" spans="2:2">
      <c r="B2536" s="283"/>
    </row>
    <row r="2537" spans="2:2">
      <c r="B2537" s="283"/>
    </row>
    <row r="2538" spans="2:2">
      <c r="B2538" s="283"/>
    </row>
    <row r="2539" spans="2:2">
      <c r="B2539" s="283"/>
    </row>
    <row r="2540" spans="2:2">
      <c r="B2540" s="283"/>
    </row>
    <row r="2541" spans="2:2">
      <c r="B2541" s="283"/>
    </row>
    <row r="2542" spans="2:2">
      <c r="B2542" s="283"/>
    </row>
    <row r="2543" spans="2:2">
      <c r="B2543" s="283"/>
    </row>
    <row r="2544" spans="2:2">
      <c r="B2544" s="283"/>
    </row>
  </sheetData>
  <mergeCells count="1">
    <mergeCell ref="D2:F2"/>
  </mergeCells>
  <phoneticPr fontId="20" type="noConversion"/>
  <printOptions horizontalCentered="1"/>
  <pageMargins left="0.3" right="0.31" top="0.67" bottom="0.56999999999999995" header="0.2" footer="0.22"/>
  <pageSetup paperSize="9" scale="70" orientation="landscape" r:id="rId1"/>
  <headerFooter alignWithMargins="0">
    <oddHeader xml:space="preserve">&amp;L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Forsendur</vt:lpstr>
      <vt:lpstr>Fyrningarskýrsla 2007</vt:lpstr>
      <vt:lpstr>Fyrningarskýrsla 2006</vt:lpstr>
      <vt:lpstr>Skattal.fyrn. 2007</vt:lpstr>
      <vt:lpstr>Skattal.fyrn. 2006</vt:lpstr>
      <vt:lpstr>'Fyrningarskýrsla 2006'!MAN</vt:lpstr>
      <vt:lpstr>'Fyrningarskýrsla 2007'!MAN</vt:lpstr>
      <vt:lpstr>'Skattal.fyrn. 2006'!MAN</vt:lpstr>
      <vt:lpstr>'Skattal.fyrn. 2007'!MAN</vt:lpstr>
      <vt:lpstr>'Fyrningarskýrsla 2006'!Print_Area</vt:lpstr>
      <vt:lpstr>'Fyrningarskýrsla 2007'!Print_Area</vt:lpstr>
      <vt:lpstr>'Skattal.fyrn. 2006'!Print_Area</vt:lpstr>
      <vt:lpstr>'Skattal.fyrn. 2007'!Print_Area</vt:lpstr>
      <vt:lpstr>'Fyrningarskýrsla 2006'!Print_Titles</vt:lpstr>
      <vt:lpstr>'Fyrningarskýrsla 2007'!Print_Titles</vt:lpstr>
      <vt:lpstr>'Skattal.fyrn. 2006'!Print_Titles</vt:lpstr>
      <vt:lpstr>'Skattal.fyrn. 2007'!Print_Titles</vt:lpstr>
      <vt:lpstr>'Skattal.fyrn. 2006'!STU</vt:lpstr>
      <vt:lpstr>'Skattal.fyrn. 2007'!STU</vt:lpstr>
    </vt:vector>
  </TitlesOfParts>
  <Company>Össur hf.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Andrea Einarsdóttir</dc:creator>
  <cp:lastModifiedBy>ingajona</cp:lastModifiedBy>
  <cp:lastPrinted>2007-09-14T10:24:50Z</cp:lastPrinted>
  <dcterms:created xsi:type="dcterms:W3CDTF">2002-01-18T15:58:19Z</dcterms:created>
  <dcterms:modified xsi:type="dcterms:W3CDTF">2011-05-13T14:43:58Z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