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Objects="placeholders"/>
  <bookViews>
    <workbookView xWindow="9915" yWindow="45" windowWidth="11715" windowHeight="7635" tabRatio="773"/>
  </bookViews>
  <sheets>
    <sheet name="Dagsetning" sheetId="55" r:id="rId1"/>
    <sheet name="Ársreikningur " sheetId="60" r:id="rId2"/>
    <sheet name="Sundurliðanir" sheetId="53" r:id="rId3"/>
    <sheet name="Aðalbók lagfærð" sheetId="61" r:id="rId4"/>
  </sheets>
  <externalReferences>
    <externalReference r:id="rId5"/>
    <externalReference r:id="rId6"/>
    <externalReference r:id="rId7"/>
  </externalReferences>
  <definedNames>
    <definedName name="_1_">'[1]1994-skatt'!#REF!</definedName>
    <definedName name="_2HLUTF">'[1]1994-skatt'!#REF!</definedName>
    <definedName name="_3BYGGINGARVÍSIT">'[1]1994-skatt'!#REF!</definedName>
    <definedName name="_Sort" localSheetId="1" hidden="1">'Ársreikningur '!$33:$2866</definedName>
    <definedName name="Adili">#REF!</definedName>
    <definedName name="ar_1">Dagsetning!$B$12</definedName>
    <definedName name="ar0">Dagsetning!$B$11</definedName>
    <definedName name="AS2DocOpenMode" hidden="1">"AS2DocumentEdit"</definedName>
    <definedName name="AS2HasNoAutoHeaderFooter" localSheetId="1" hidden="1">" "</definedName>
    <definedName name="AS2HasNoAutoHeaderFooter" localSheetId="2" hidden="1">" "</definedName>
    <definedName name="AS2HasNoAutoHeaderFooter">"OFF"</definedName>
    <definedName name="BVT">'[2]1994-skatt'!#REF!</definedName>
    <definedName name="DagsA">#REF!</definedName>
    <definedName name="hagn" localSheetId="1">'Ársreikningur '!$D$26</definedName>
    <definedName name="hagn">#REF!</definedName>
    <definedName name="hagn1" localSheetId="1">'Ársreikningur '!$F$26</definedName>
    <definedName name="hagn1">#REF!</definedName>
    <definedName name="Heimili">IF(ISBLANK(#REF!),"",#REF!)</definedName>
    <definedName name="Kaupdagur">#REF!</definedName>
    <definedName name="Kennitala1">IF(ISBLANK(#REF!)=TRUE,"",#REF!)</definedName>
    <definedName name="Kennitala2">IF(ISBLANK(#REF!)=TRUE,"",#REF!)</definedName>
    <definedName name="ldags">Dagsetning!$B$13</definedName>
    <definedName name="MAN">#REF!</definedName>
    <definedName name="mane">#REF!</definedName>
    <definedName name="Nafn1">IF(ISBLANK(#REF!)=TRUE,"",#REF!)</definedName>
    <definedName name="Nafn2">IF(ISBLANK(#REF!)=TRUE,"",#REF!)</definedName>
    <definedName name="NPER">#REF!</definedName>
    <definedName name="PR">#REF!</definedName>
    <definedName name="_xlnm.Print_Area" localSheetId="1">'Ársreikningur '!$A$1:$F$119</definedName>
    <definedName name="_xlnm.Print_Titles" localSheetId="3">'Aðalbók lagfærð'!$A:$B,'Aðalbók lagfærð'!$1:$3</definedName>
    <definedName name="_xlnm.Print_Titles" localSheetId="2">Sundurliðanir!$1:$4</definedName>
    <definedName name="rekstur">[3]Dagsetning!$B$19</definedName>
    <definedName name="rekstur_1">[3]Dagsetning!$B$20</definedName>
    <definedName name="STU">#REF!</definedName>
    <definedName name="Stuðull">!$D$3</definedName>
    <definedName name="summa">#REF!</definedName>
    <definedName name="TegFram">#REF!</definedName>
    <definedName name="TextRefCopy1">#REF!</definedName>
    <definedName name="TextRefCopy10">#REF!</definedName>
    <definedName name="TextRefCopy11">#REF!</definedName>
    <definedName name="TextRefCopy2">#REF!</definedName>
    <definedName name="TextRefCopy3">#REF!</definedName>
    <definedName name="TextRefCopy4">#REF!</definedName>
    <definedName name="TextRefCopy5">#REF!</definedName>
    <definedName name="TextRefCopy6">#REF!</definedName>
    <definedName name="TextRefCopy7">#REF!</definedName>
    <definedName name="TextRefCopy8">#REF!</definedName>
    <definedName name="TextRefCopy9">#REF!</definedName>
    <definedName name="TextRefCopyRangeCount" hidden="1">2</definedName>
    <definedName name="udags">Dagsetning!$B$14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</definedNames>
  <calcPr calcId="124519"/>
</workbook>
</file>

<file path=xl/calcChain.xml><?xml version="1.0" encoding="utf-8"?>
<calcChain xmlns="http://schemas.openxmlformats.org/spreadsheetml/2006/main">
  <c r="E76" i="61"/>
  <c r="E77"/>
  <c r="F76"/>
  <c r="F88" l="1"/>
  <c r="E115" l="1"/>
  <c r="H104"/>
  <c r="F87" l="1"/>
  <c r="F115"/>
  <c r="H114"/>
  <c r="H113"/>
  <c r="H112"/>
  <c r="H111"/>
  <c r="D106" i="60" s="1"/>
  <c r="H110" i="61"/>
  <c r="D109" i="60" s="1"/>
  <c r="H109" i="61"/>
  <c r="H108"/>
  <c r="H107"/>
  <c r="H106"/>
  <c r="H105"/>
  <c r="H103"/>
  <c r="D101" i="60" s="1"/>
  <c r="H102" i="61"/>
  <c r="H101"/>
  <c r="D87" i="60" s="1"/>
  <c r="H100" i="61"/>
  <c r="D86" i="60" s="1"/>
  <c r="H99" i="61"/>
  <c r="D85" i="60" s="1"/>
  <c r="H98" i="61"/>
  <c r="H97"/>
  <c r="H96"/>
  <c r="H95"/>
  <c r="H94"/>
  <c r="H93"/>
  <c r="H92"/>
  <c r="H91"/>
  <c r="D52" i="60" s="1"/>
  <c r="H90" i="61"/>
  <c r="H89"/>
  <c r="H88"/>
  <c r="H87"/>
  <c r="H86"/>
  <c r="H85"/>
  <c r="H84"/>
  <c r="H83"/>
  <c r="H82"/>
  <c r="H81"/>
  <c r="H80"/>
  <c r="D24" i="60" s="1"/>
  <c r="H79" i="61"/>
  <c r="H78"/>
  <c r="H77"/>
  <c r="H76"/>
  <c r="H75"/>
  <c r="D20" i="60" s="1"/>
  <c r="H74" i="61"/>
  <c r="D16" i="60" s="1"/>
  <c r="H73" i="61"/>
  <c r="H72"/>
  <c r="H71"/>
  <c r="H70"/>
  <c r="H69"/>
  <c r="H68"/>
  <c r="H67"/>
  <c r="D109" i="53" s="1"/>
  <c r="H66" i="61"/>
  <c r="H65"/>
  <c r="H64"/>
  <c r="D104" i="53" s="1"/>
  <c r="H63" i="61"/>
  <c r="H62"/>
  <c r="H61"/>
  <c r="D102" i="53" s="1"/>
  <c r="H60" i="61"/>
  <c r="H59"/>
  <c r="D87" i="53" s="1"/>
  <c r="H58" i="61"/>
  <c r="D89" i="53" s="1"/>
  <c r="H57" i="61"/>
  <c r="D88" i="53" s="1"/>
  <c r="H56" i="61"/>
  <c r="D77" i="53" s="1"/>
  <c r="H55" i="61"/>
  <c r="H54"/>
  <c r="D93" i="53" s="1"/>
  <c r="H53" i="61"/>
  <c r="H52"/>
  <c r="D108" i="53" s="1"/>
  <c r="H51" i="61"/>
  <c r="D84" i="53" s="1"/>
  <c r="H50" i="61"/>
  <c r="D82" i="53" s="1"/>
  <c r="H49" i="61"/>
  <c r="H48"/>
  <c r="D118" i="53" s="1"/>
  <c r="H47" i="61"/>
  <c r="D95" i="53" s="1"/>
  <c r="H46" i="61"/>
  <c r="H45"/>
  <c r="H44"/>
  <c r="H43"/>
  <c r="D112" i="53" s="1"/>
  <c r="H42" i="61"/>
  <c r="H41"/>
  <c r="H40"/>
  <c r="H39"/>
  <c r="H38"/>
  <c r="H37"/>
  <c r="D131" i="53" s="1"/>
  <c r="H36" i="61"/>
  <c r="D106" i="53" s="1"/>
  <c r="H35" i="61"/>
  <c r="H34"/>
  <c r="H33"/>
  <c r="D80" i="53" s="1"/>
  <c r="H32" i="61"/>
  <c r="D81" i="53" s="1"/>
  <c r="H31" i="61"/>
  <c r="H30"/>
  <c r="H29"/>
  <c r="D78" i="53" s="1"/>
  <c r="H28" i="61"/>
  <c r="D76" i="53" s="1"/>
  <c r="H27" i="61"/>
  <c r="H26"/>
  <c r="H25"/>
  <c r="D75" i="53" s="1"/>
  <c r="H24" i="61"/>
  <c r="D50" i="53" s="1"/>
  <c r="H23" i="61"/>
  <c r="D48" i="53" s="1"/>
  <c r="H22" i="61"/>
  <c r="H21"/>
  <c r="H20"/>
  <c r="H19"/>
  <c r="D51" i="53" s="1"/>
  <c r="H18" i="61"/>
  <c r="D44" i="53" s="1"/>
  <c r="H17" i="61"/>
  <c r="D43" i="53" s="1"/>
  <c r="H16" i="61"/>
  <c r="D42" i="53" s="1"/>
  <c r="H15" i="61"/>
  <c r="H14"/>
  <c r="D41" i="53" s="1"/>
  <c r="H13" i="61"/>
  <c r="H12"/>
  <c r="H11"/>
  <c r="D100" i="53" s="1"/>
  <c r="H10" i="61"/>
  <c r="H9"/>
  <c r="H8"/>
  <c r="D101" i="53" s="1"/>
  <c r="H7" i="61"/>
  <c r="H6"/>
  <c r="D12" i="53" s="1"/>
  <c r="H5" i="61"/>
  <c r="D8" i="53" s="1"/>
  <c r="C115" i="61"/>
  <c r="D55" i="60" l="1"/>
  <c r="D86" i="53"/>
  <c r="D79"/>
  <c r="D117"/>
  <c r="D116"/>
  <c r="D103"/>
  <c r="D38"/>
  <c r="D113"/>
  <c r="D21" i="60"/>
  <c r="D56"/>
  <c r="D95"/>
  <c r="D113"/>
  <c r="H4" i="61"/>
  <c r="D7" i="53" s="1"/>
  <c r="D128"/>
  <c r="D110"/>
  <c r="D39" i="60"/>
  <c r="D20" i="53"/>
  <c r="F92" i="60"/>
  <c r="H115" i="61" l="1"/>
  <c r="D96" i="53"/>
  <c r="D14" i="60" s="1"/>
  <c r="D132" i="53" l="1"/>
  <c r="D15" i="60" s="1"/>
  <c r="F132" i="53"/>
  <c r="F96"/>
  <c r="F66"/>
  <c r="F71" s="1"/>
  <c r="F52"/>
  <c r="F31"/>
  <c r="F34" s="1"/>
  <c r="F22"/>
  <c r="F14"/>
  <c r="F115" i="60"/>
  <c r="F104"/>
  <c r="F61"/>
  <c r="F48"/>
  <c r="A1"/>
  <c r="D5"/>
  <c r="F5"/>
  <c r="D36"/>
  <c r="F36"/>
  <c r="A78"/>
  <c r="D82"/>
  <c r="F82"/>
  <c r="A120"/>
  <c r="D124"/>
  <c r="F124"/>
  <c r="D152"/>
  <c r="F152"/>
  <c r="D162"/>
  <c r="F162"/>
  <c r="D4" i="53"/>
  <c r="F4"/>
  <c r="F116" i="60" l="1"/>
  <c r="F117" s="1"/>
  <c r="D104"/>
  <c r="D48"/>
  <c r="F18"/>
  <c r="D66" i="53"/>
  <c r="D71" s="1"/>
  <c r="D52"/>
  <c r="D12" i="60" s="1"/>
  <c r="D31" i="53"/>
  <c r="D22"/>
  <c r="D10" i="60" s="1"/>
  <c r="D14" i="53"/>
  <c r="D8" i="60" s="1"/>
  <c r="D115"/>
  <c r="D61"/>
  <c r="D34" i="53" l="1"/>
  <c r="D11" i="60"/>
  <c r="D18" s="1"/>
  <c r="D23" s="1"/>
  <c r="D26" s="1"/>
  <c r="D76"/>
  <c r="F126"/>
  <c r="F131" s="1"/>
  <c r="F136" s="1"/>
  <c r="F23"/>
  <c r="F26" s="1"/>
  <c r="F76"/>
  <c r="D116"/>
  <c r="D90" l="1"/>
  <c r="D92" s="1"/>
  <c r="D117" s="1"/>
  <c r="A118" s="1"/>
  <c r="D131"/>
  <c r="D136" s="1"/>
  <c r="D141" s="1"/>
  <c r="F141"/>
  <c r="F163" l="1"/>
  <c r="F167" s="1"/>
  <c r="H167" s="1"/>
  <c r="D163"/>
  <c r="D167" s="1"/>
  <c r="A171" l="1"/>
  <c r="G167"/>
</calcChain>
</file>

<file path=xl/comments1.xml><?xml version="1.0" encoding="utf-8"?>
<comments xmlns="http://schemas.openxmlformats.org/spreadsheetml/2006/main">
  <authors>
    <author>Aðalsteinn Þór Sigurðsson</author>
  </authors>
  <commentList>
    <comment ref="F88" authorId="0">
      <text>
        <r>
          <rPr>
            <b/>
            <sz val="9"/>
            <color indexed="81"/>
            <rFont val="Tahoma"/>
            <family val="2"/>
          </rPr>
          <t>Aðalsteinn Þór Sigurðsson:</t>
        </r>
        <r>
          <rPr>
            <sz val="9"/>
            <color indexed="81"/>
            <rFont val="Tahoma"/>
            <family val="2"/>
          </rPr>
          <t xml:space="preserve">
Leiðrétting vegna sölu á Bentley færð hér inn auk fyrninga og sölutaps</t>
        </r>
      </text>
    </comment>
    <comment ref="E111" authorId="0">
      <text>
        <r>
          <rPr>
            <b/>
            <sz val="9"/>
            <color indexed="81"/>
            <rFont val="Tahoma"/>
            <family val="2"/>
          </rPr>
          <t>Aðalsteinn Þór Sigurðsson:</t>
        </r>
        <r>
          <rPr>
            <sz val="9"/>
            <color indexed="81"/>
            <rFont val="Tahoma"/>
            <family val="2"/>
          </rPr>
          <t xml:space="preserve">
Leiðrétting á rangfærslu vegna sölu á Bentley færð hér inn</t>
        </r>
      </text>
    </comment>
  </commentList>
</comments>
</file>

<file path=xl/sharedStrings.xml><?xml version="1.0" encoding="utf-8"?>
<sst xmlns="http://schemas.openxmlformats.org/spreadsheetml/2006/main" count="475" uniqueCount="417">
  <si>
    <t xml:space="preserve"> </t>
  </si>
  <si>
    <t>Skýr.</t>
  </si>
  <si>
    <t>Rekstrartekjur</t>
  </si>
  <si>
    <t>Kostnaðarverð seldra vara</t>
  </si>
  <si>
    <t>Laun og launatengd gjöld</t>
  </si>
  <si>
    <t>Annar rekstrarkostnaður</t>
  </si>
  <si>
    <t>Afskriftir</t>
  </si>
  <si>
    <t>Fastafjármunir</t>
  </si>
  <si>
    <t>Viðskiptavild</t>
  </si>
  <si>
    <t>Veltufjármunir</t>
  </si>
  <si>
    <t>Vörubirgðir</t>
  </si>
  <si>
    <t>Viðskiptakröfur</t>
  </si>
  <si>
    <t>Aðrar skammtímakröfur</t>
  </si>
  <si>
    <t>Eigið fé</t>
  </si>
  <si>
    <t>Hlutafé</t>
  </si>
  <si>
    <t>Óráðstafað eigið fé</t>
  </si>
  <si>
    <t>Tekjuskattsskuldbinding</t>
  </si>
  <si>
    <t>Skuldir</t>
  </si>
  <si>
    <t>Skuldir við lánastofnanir</t>
  </si>
  <si>
    <t>Aðrar skammtímaskuldir</t>
  </si>
  <si>
    <t>Fjármögnunarhreyfingar</t>
  </si>
  <si>
    <t>Greiddur arður</t>
  </si>
  <si>
    <t>Varanlegir rekstrarfjármunir</t>
  </si>
  <si>
    <t>Hagnaður (tap) ársins</t>
  </si>
  <si>
    <t>Seldar vörur og þjónusta</t>
  </si>
  <si>
    <t>Heiti liðar</t>
  </si>
  <si>
    <t>Greiddir vextir</t>
  </si>
  <si>
    <t>Greiddir skattar</t>
  </si>
  <si>
    <t>Eignir</t>
  </si>
  <si>
    <t>Skammtímaskuldir</t>
  </si>
  <si>
    <t>Laun og tengd gjöld</t>
  </si>
  <si>
    <t>Skrifstofu- og stjórnunarkostnaður</t>
  </si>
  <si>
    <t>Efnahagsreikningur</t>
  </si>
  <si>
    <t>Handbært fé</t>
  </si>
  <si>
    <t>Markaðsverðbréf</t>
  </si>
  <si>
    <t xml:space="preserve">                                                                                           </t>
  </si>
  <si>
    <t>Eigið fé og skuldir</t>
  </si>
  <si>
    <t>Lífeyrisskuldbinding</t>
  </si>
  <si>
    <t>Næsta árs afborganir langtímaskulda</t>
  </si>
  <si>
    <t>Rekstrarhreyfingar</t>
  </si>
  <si>
    <t>Innborgað hlutafé</t>
  </si>
  <si>
    <t>Sundurliðanir</t>
  </si>
  <si>
    <t>Vörubirgðir í ársbyrjun</t>
  </si>
  <si>
    <t>Vörubirgðir í árslok</t>
  </si>
  <si>
    <t>Aðrar óefnislegar eignir</t>
  </si>
  <si>
    <t>Yfirverðsreikningur hlutafjár</t>
  </si>
  <si>
    <t>Dagsetningar</t>
  </si>
  <si>
    <t>Uppgjörstímabil</t>
  </si>
  <si>
    <t>Uppgj.tímab. samanb.talna</t>
  </si>
  <si>
    <t>Lokadagsetning</t>
  </si>
  <si>
    <t>Lokadagsetning samanb.talna</t>
  </si>
  <si>
    <t>Rekstrarhagnaður (tap)</t>
  </si>
  <si>
    <t>Hagnaður (tap) fyrir skatta</t>
  </si>
  <si>
    <t>Umboðslaun</t>
  </si>
  <si>
    <t>Tjónabætur</t>
  </si>
  <si>
    <t>Bifreiðastyrkir</t>
  </si>
  <si>
    <t>Dagpeningar</t>
  </si>
  <si>
    <t>Tryggingagjald</t>
  </si>
  <si>
    <t>Lífeyrissjóður</t>
  </si>
  <si>
    <t>Sjúkra- og orlofsheimilasjóður</t>
  </si>
  <si>
    <t>Aðrir sjóðir</t>
  </si>
  <si>
    <t>Áunnið orlof, breyting</t>
  </si>
  <si>
    <t>Slysatryggingar</t>
  </si>
  <si>
    <t>Annar starfsmannakostnaður</t>
  </si>
  <si>
    <t>Námskeið og endurmenntun</t>
  </si>
  <si>
    <t>Rekstur kaffistofa</t>
  </si>
  <si>
    <t>Rekstur upplýsingakerfis og hugbúnaðarþjónusta</t>
  </si>
  <si>
    <t>Sími</t>
  </si>
  <si>
    <t>Burðargjöld</t>
  </si>
  <si>
    <t>Pappír, prentun og ritföng</t>
  </si>
  <si>
    <t>Bækur, blöð og áskrift</t>
  </si>
  <si>
    <t>Endurskoðun og reikningsskil</t>
  </si>
  <si>
    <t>Lögfræðiþjónusta</t>
  </si>
  <si>
    <t>Önnur aðkeypt þjónusta</t>
  </si>
  <si>
    <t>Viðskiptakostnaður</t>
  </si>
  <si>
    <t>Skrifstofutæki og áhöld</t>
  </si>
  <si>
    <t>Fundir og ráðstefnur</t>
  </si>
  <si>
    <t>Gjafir og styrkir</t>
  </si>
  <si>
    <t>Risna</t>
  </si>
  <si>
    <t>Tryggingar</t>
  </si>
  <si>
    <t>Annar kostnaður</t>
  </si>
  <si>
    <t>Húsaleiga</t>
  </si>
  <si>
    <t>Rafmagn og hiti</t>
  </si>
  <si>
    <t>Viðhald húsnæðis</t>
  </si>
  <si>
    <t>Öryggisþjónusta</t>
  </si>
  <si>
    <t>Ræsting og hreinlætisvörur</t>
  </si>
  <si>
    <t>Húsbúnaður</t>
  </si>
  <si>
    <t>Fasteignagjöld</t>
  </si>
  <si>
    <t>Annar húsnæðiskostnaður</t>
  </si>
  <si>
    <t>Umbúðir</t>
  </si>
  <si>
    <t>Aðkeyptur akstur</t>
  </si>
  <si>
    <t>Rekstur bifreiða</t>
  </si>
  <si>
    <t>Smááhöld</t>
  </si>
  <si>
    <t>Viðhald áhalda og tækja</t>
  </si>
  <si>
    <t>Auglýsingar</t>
  </si>
  <si>
    <t>Ferðakostnaður</t>
  </si>
  <si>
    <t>Sölukostnaður</t>
  </si>
  <si>
    <t>Félagsgjöld</t>
  </si>
  <si>
    <t>Afskrifaðar tapaðar kröfur</t>
  </si>
  <si>
    <t>Hagnaður af sölu eigna</t>
  </si>
  <si>
    <t>Tap af sölu eigna</t>
  </si>
  <si>
    <t>Ýmis kostnaður</t>
  </si>
  <si>
    <t>Aðrar tekjur</t>
  </si>
  <si>
    <t>Viðskiptaskuldir</t>
  </si>
  <si>
    <t>Tekjuskattur</t>
  </si>
  <si>
    <t>Fjármagnsgjöld</t>
  </si>
  <si>
    <t>Fjármunatekjur</t>
  </si>
  <si>
    <t>Fjármögnunarleigusamningar</t>
  </si>
  <si>
    <t>Aðrar langtímaskuldir</t>
  </si>
  <si>
    <t>Afborganir fjármögnunarleigusamninga</t>
  </si>
  <si>
    <t>Hækkun (lækkun) á skammtímaskuldum við lánastofnanir</t>
  </si>
  <si>
    <t>Langtímaskuldir og skuldbindingar</t>
  </si>
  <si>
    <t>Skuldabréfaeign og aðrar langtímakröfur</t>
  </si>
  <si>
    <t>Hækkun (lækkun) á skuldbindingum</t>
  </si>
  <si>
    <t>Sölutap (hagnaður) fastafjármuna</t>
  </si>
  <si>
    <t>Vörubirgðir (hækkun) lækkun</t>
  </si>
  <si>
    <t>Arður frá hlutdeildarfélögum</t>
  </si>
  <si>
    <t>Áhrif gengisumreiknings dótturfélaga</t>
  </si>
  <si>
    <t>Fjárfestingaverðbréf</t>
  </si>
  <si>
    <t>Sérstakur endurmatsreikningur</t>
  </si>
  <si>
    <t>Fastafjármunir til sölu</t>
  </si>
  <si>
    <t>Eignarhlutar í dóttur- og hlutdeildarfélögum</t>
  </si>
  <si>
    <t>Ógreiddir reiknaðir skattar</t>
  </si>
  <si>
    <t>Aðrar skuldbindingar</t>
  </si>
  <si>
    <t>Innborgaðir vextir og arður</t>
  </si>
  <si>
    <t>Keypt/seld skuldabréf</t>
  </si>
  <si>
    <t>Afborganir skuldabréfa</t>
  </si>
  <si>
    <t>Keypt/seld markaðsverðbréf</t>
  </si>
  <si>
    <t>Rekstrarhagnaður</t>
  </si>
  <si>
    <t>Byggingarkostnaður</t>
  </si>
  <si>
    <t>Lögbundinn varasjóður</t>
  </si>
  <si>
    <t>Vörusala</t>
  </si>
  <si>
    <t>Leigutekjur</t>
  </si>
  <si>
    <t>Seldar afurðir</t>
  </si>
  <si>
    <t>Vörukaup innanlands</t>
  </si>
  <si>
    <t>Vörukaup erlendis</t>
  </si>
  <si>
    <t>Flutningskostnaður</t>
  </si>
  <si>
    <t>Vinnulaun</t>
  </si>
  <si>
    <t>Önnur laun</t>
  </si>
  <si>
    <t>Vinnufatnaður</t>
  </si>
  <si>
    <t>Sjúkrakostnaður vegna starfsmanna</t>
  </si>
  <si>
    <t>Verk í vinnslu í ársbyrjun</t>
  </si>
  <si>
    <t>Verk í vinnslu í árslok</t>
  </si>
  <si>
    <t>Efniskaup</t>
  </si>
  <si>
    <t>Verktakar</t>
  </si>
  <si>
    <t>Verktakar efni íbúðarhúsnæðis</t>
  </si>
  <si>
    <t>Verktakar jarðvinna íbúðarhúsnæðis</t>
  </si>
  <si>
    <t>Eigin vinna</t>
  </si>
  <si>
    <t>Endurgreiddur VSK vegna eigin vinnu</t>
  </si>
  <si>
    <t>Notkun eigin tækja</t>
  </si>
  <si>
    <t>Efni vegna íbúðarhúsnæðis</t>
  </si>
  <si>
    <t>Ýmis beinn byggingarkostnaður</t>
  </si>
  <si>
    <t>Heilbrigðiseftirlitsgjald</t>
  </si>
  <si>
    <t>Afskriftir skrifstofutækja og innréttinga</t>
  </si>
  <si>
    <t>Vátryggingar húsnæðis</t>
  </si>
  <si>
    <t>Afskriftir fasteigna</t>
  </si>
  <si>
    <t>Rekstrarleiga bifreiða</t>
  </si>
  <si>
    <t>Iðnaðarmálagjald</t>
  </si>
  <si>
    <t>Afskriftir bifreiða og véla</t>
  </si>
  <si>
    <t>Fjárfestingahreyfingar</t>
  </si>
  <si>
    <t>Keypt/seld fjárfestingaverðbréf</t>
  </si>
  <si>
    <t>Keyptir/seldir varanlegir rekstrarfjármunir</t>
  </si>
  <si>
    <t>Afborganir langtímaskulda</t>
  </si>
  <si>
    <t>Nýjar langtímaskuldir</t>
  </si>
  <si>
    <t>Hækkun (lækkun) handbærs fjár</t>
  </si>
  <si>
    <t>Handbært fé í upphafi árs</t>
  </si>
  <si>
    <t>Handbært fé í lok árs</t>
  </si>
  <si>
    <t>Handbært fé frá (til) rekstri</t>
  </si>
  <si>
    <t>Veltufé frá (til) rekstri án vaxta og skatta</t>
  </si>
  <si>
    <t>Handbært fé frá (til) rekstri án vaxta og skatta</t>
  </si>
  <si>
    <t>Keyptir/seldir eignarhlutir í dóttur-/hlutdeildarfélögum</t>
  </si>
  <si>
    <t>Veltufé frá rekstri</t>
  </si>
  <si>
    <t>Aðrar upplýsingar</t>
  </si>
  <si>
    <t>Sala</t>
  </si>
  <si>
    <t>Endurgreiddur VSK vegna vinnu á byggingarstað</t>
  </si>
  <si>
    <t>Viðskipta og fundarkostnaður</t>
  </si>
  <si>
    <t>Reiknuð skattinneign</t>
  </si>
  <si>
    <t>Aðrar rekstrartengdar eignir (hækkun) lækkun</t>
  </si>
  <si>
    <t>Rekstrartengdar skuldir hækkun (lækkun)</t>
  </si>
  <si>
    <t>Kostnaður vegna verktaka</t>
  </si>
  <si>
    <t>Detail - Current View</t>
  </si>
  <si>
    <t>#</t>
  </si>
  <si>
    <t>Nafn</t>
  </si>
  <si>
    <t>Bráðabirgða</t>
  </si>
  <si>
    <t>Debet</t>
  </si>
  <si>
    <t>Kredit</t>
  </si>
  <si>
    <t>Lokastaða</t>
  </si>
  <si>
    <t>1000</t>
  </si>
  <si>
    <t>1160</t>
  </si>
  <si>
    <t>Seld gisting - 7% vsk</t>
  </si>
  <si>
    <t>1300</t>
  </si>
  <si>
    <t>Sala undanþegin vsk</t>
  </si>
  <si>
    <t>1350</t>
  </si>
  <si>
    <t>Söluhagnaður</t>
  </si>
  <si>
    <t>2100</t>
  </si>
  <si>
    <t>2210</t>
  </si>
  <si>
    <t>2300</t>
  </si>
  <si>
    <t>2800</t>
  </si>
  <si>
    <t>Aðkeypt vinna og tækjaleiga m/vsk</t>
  </si>
  <si>
    <t>3100</t>
  </si>
  <si>
    <t>Laun</t>
  </si>
  <si>
    <t>3200</t>
  </si>
  <si>
    <t>Orlof</t>
  </si>
  <si>
    <t>3300</t>
  </si>
  <si>
    <t>3400</t>
  </si>
  <si>
    <t>3600</t>
  </si>
  <si>
    <t>Tryggingargjald</t>
  </si>
  <si>
    <t>3700</t>
  </si>
  <si>
    <t>Lífeyrissjóðsframlag</t>
  </si>
  <si>
    <t>3770</t>
  </si>
  <si>
    <t>Sjúkra- og orlofssjóður</t>
  </si>
  <si>
    <t>3800</t>
  </si>
  <si>
    <t>Lögbundnar atvinnutryggingar</t>
  </si>
  <si>
    <t>3850</t>
  </si>
  <si>
    <t>Líftryggingar</t>
  </si>
  <si>
    <t>3900</t>
  </si>
  <si>
    <t>Annað vegna starfsmanna</t>
  </si>
  <si>
    <t>3920</t>
  </si>
  <si>
    <t>Akstur samkvæmt akstursbók</t>
  </si>
  <si>
    <t>3940</t>
  </si>
  <si>
    <t>3945</t>
  </si>
  <si>
    <t>Fæðiskostnaður</t>
  </si>
  <si>
    <t>3955</t>
  </si>
  <si>
    <t>Námskeið án vsk</t>
  </si>
  <si>
    <t>3957</t>
  </si>
  <si>
    <t>Framlag í starfsmannasjóð</t>
  </si>
  <si>
    <t>3960</t>
  </si>
  <si>
    <t>Starfsmannakostnaður, árshátíð ofl.</t>
  </si>
  <si>
    <t>3970</t>
  </si>
  <si>
    <t>Rekstur kaffistofu án vsk</t>
  </si>
  <si>
    <t>4101</t>
  </si>
  <si>
    <t>Sími m/vsk</t>
  </si>
  <si>
    <t>4125</t>
  </si>
  <si>
    <t>Burðargjöld m/vsk</t>
  </si>
  <si>
    <t>4126</t>
  </si>
  <si>
    <t>Burðargjöld án vsk</t>
  </si>
  <si>
    <t>4135</t>
  </si>
  <si>
    <t>Bækur, blöð og tímarit 7% VSK</t>
  </si>
  <si>
    <t>4140</t>
  </si>
  <si>
    <t>Pappír, prentun og ritföng m/vsk</t>
  </si>
  <si>
    <t>4150</t>
  </si>
  <si>
    <t>Auglýsingar m/vsk</t>
  </si>
  <si>
    <t>4160</t>
  </si>
  <si>
    <t>Auglýsingar án/vsk</t>
  </si>
  <si>
    <t>4200</t>
  </si>
  <si>
    <t>Hreinlætisvörur m/vsk</t>
  </si>
  <si>
    <t>4215</t>
  </si>
  <si>
    <t>Förgunarkostnaður m/vsk</t>
  </si>
  <si>
    <t>4220</t>
  </si>
  <si>
    <t>Viðhald verkfæra m/vsk</t>
  </si>
  <si>
    <t>4230</t>
  </si>
  <si>
    <t>Viðhald verkstæði m/vsk</t>
  </si>
  <si>
    <t>4300</t>
  </si>
  <si>
    <t>Gjaldfærð áhöld og tæki m/vsk</t>
  </si>
  <si>
    <t>4301</t>
  </si>
  <si>
    <t>Gjaldfærð áhöld og tæki án vsk</t>
  </si>
  <si>
    <t>4310</t>
  </si>
  <si>
    <t>Aðkeypt þjónusta m/vsk</t>
  </si>
  <si>
    <t>4320</t>
  </si>
  <si>
    <t>Aðkeyptur akstur m/vsk</t>
  </si>
  <si>
    <t>4325</t>
  </si>
  <si>
    <t>Aðkeyptur akstur án vsk</t>
  </si>
  <si>
    <t>4330</t>
  </si>
  <si>
    <t>Flutningskostnaður m/vsk</t>
  </si>
  <si>
    <t>4340</t>
  </si>
  <si>
    <t>Flutningskostnaður án/vsk</t>
  </si>
  <si>
    <t>4344</t>
  </si>
  <si>
    <t>Þvottur á vinnufatnaði m/vsk</t>
  </si>
  <si>
    <t>4350</t>
  </si>
  <si>
    <t>4351</t>
  </si>
  <si>
    <t>Gisting</t>
  </si>
  <si>
    <t>4360</t>
  </si>
  <si>
    <t>4370</t>
  </si>
  <si>
    <t>Sérfræðiaðstoð m/vsk</t>
  </si>
  <si>
    <t>4400</t>
  </si>
  <si>
    <t>Vátryggingar án vsk</t>
  </si>
  <si>
    <t>4405</t>
  </si>
  <si>
    <t>Skrifstofutæki og búnaður m/vsk</t>
  </si>
  <si>
    <t>4410</t>
  </si>
  <si>
    <t>Viðhald skrifstofutæki og hugbúnaðar m/vsk</t>
  </si>
  <si>
    <t>4422</t>
  </si>
  <si>
    <t>Skrifst. og tölvuhugbúnaður án vsk</t>
  </si>
  <si>
    <t>4500</t>
  </si>
  <si>
    <t>Rekstur tölvukerfis m/vsk</t>
  </si>
  <si>
    <t>4510</t>
  </si>
  <si>
    <t>Gjafir og framlög án/vsk</t>
  </si>
  <si>
    <t>4520</t>
  </si>
  <si>
    <t>Risna og gjafir til viðskiptavina án/vsk</t>
  </si>
  <si>
    <t>4530</t>
  </si>
  <si>
    <t>Funda- og kynningarkostnaður án vsk</t>
  </si>
  <si>
    <t>4570</t>
  </si>
  <si>
    <t>Annar kostnaður án/vsk</t>
  </si>
  <si>
    <t>4605</t>
  </si>
  <si>
    <t>Húsaleiga m/vsk</t>
  </si>
  <si>
    <t>4610</t>
  </si>
  <si>
    <t>4616</t>
  </si>
  <si>
    <t>Hiti m/ 7% vsk</t>
  </si>
  <si>
    <t>4621</t>
  </si>
  <si>
    <t>4625</t>
  </si>
  <si>
    <t>Vöktun á verkstæði m/vsk</t>
  </si>
  <si>
    <t>4640</t>
  </si>
  <si>
    <t>4660</t>
  </si>
  <si>
    <t>Fasteignagjöld án vsk</t>
  </si>
  <si>
    <t>4700</t>
  </si>
  <si>
    <t>Bensín og olía  m/vsk</t>
  </si>
  <si>
    <t>4720</t>
  </si>
  <si>
    <t>Bifreiðatryggingar</t>
  </si>
  <si>
    <t>4741</t>
  </si>
  <si>
    <t>Bensín og olíur án vsk</t>
  </si>
  <si>
    <t>4760</t>
  </si>
  <si>
    <t>Hjólbarðar og viðgerðir án vsk</t>
  </si>
  <si>
    <t>4761</t>
  </si>
  <si>
    <t>Hjólbarðar og viðgerðir m/vsk</t>
  </si>
  <si>
    <t>4775</t>
  </si>
  <si>
    <t>Bifreiðaskattur</t>
  </si>
  <si>
    <t>5100</t>
  </si>
  <si>
    <t>Afskriftir fastafjármuna</t>
  </si>
  <si>
    <t>6100</t>
  </si>
  <si>
    <t>Vaxtatekjur</t>
  </si>
  <si>
    <t>6200</t>
  </si>
  <si>
    <t>Vaxtagjöld</t>
  </si>
  <si>
    <t>6201</t>
  </si>
  <si>
    <t>Gengistap</t>
  </si>
  <si>
    <t>6205</t>
  </si>
  <si>
    <t>Bankakostn. og þjónustugjöld</t>
  </si>
  <si>
    <t>6210</t>
  </si>
  <si>
    <t>Þinglýsingar og stimpilgjöld</t>
  </si>
  <si>
    <t>6610</t>
  </si>
  <si>
    <t>7101</t>
  </si>
  <si>
    <t>Smáralind</t>
  </si>
  <si>
    <t>Smáralind Viðbætur</t>
  </si>
  <si>
    <t>7102</t>
  </si>
  <si>
    <t>Kringlan</t>
  </si>
  <si>
    <t>7103</t>
  </si>
  <si>
    <t>Mjódd</t>
  </si>
  <si>
    <t>7104</t>
  </si>
  <si>
    <t>Vélar og tæki</t>
  </si>
  <si>
    <t>7105</t>
  </si>
  <si>
    <t>Skrifstofuáhöld og tæki</t>
  </si>
  <si>
    <t>7106</t>
  </si>
  <si>
    <t>Tölvubúnaður</t>
  </si>
  <si>
    <t>7107</t>
  </si>
  <si>
    <t>Bifreiðar</t>
  </si>
  <si>
    <t>7108</t>
  </si>
  <si>
    <t>Lóðir</t>
  </si>
  <si>
    <t>7109</t>
  </si>
  <si>
    <t>Listaverk</t>
  </si>
  <si>
    <t>7610</t>
  </si>
  <si>
    <t>Viðskiptakröfur, leigjendur</t>
  </si>
  <si>
    <t>7611</t>
  </si>
  <si>
    <t>Inneign v. fjármagnstekjusk.</t>
  </si>
  <si>
    <t>7612</t>
  </si>
  <si>
    <t>Áfallnar ógjaldf.vaxtatekjur</t>
  </si>
  <si>
    <t>7713</t>
  </si>
  <si>
    <t>Fyrirframgr. tryggingar</t>
  </si>
  <si>
    <t>7771</t>
  </si>
  <si>
    <t>7853</t>
  </si>
  <si>
    <t>KB-banki: tékkareikningur 5490</t>
  </si>
  <si>
    <t>7855</t>
  </si>
  <si>
    <t>KB-banki: Markaðsreikn. 301355</t>
  </si>
  <si>
    <t>7857</t>
  </si>
  <si>
    <t>Glitnir: Vörslureikn. 401620</t>
  </si>
  <si>
    <t>8100</t>
  </si>
  <si>
    <t>8150</t>
  </si>
  <si>
    <t>Yfirverðsreikn. innb. hlutafjá</t>
  </si>
  <si>
    <t>8352</t>
  </si>
  <si>
    <t>Lögbundinn varasj.(% af hagn.)</t>
  </si>
  <si>
    <t>8376</t>
  </si>
  <si>
    <t>8520</t>
  </si>
  <si>
    <t>Tekjuskattsskuldbindingar</t>
  </si>
  <si>
    <t>8700</t>
  </si>
  <si>
    <t>Kaupþing lán</t>
  </si>
  <si>
    <t>8710</t>
  </si>
  <si>
    <t>Glitnir lán</t>
  </si>
  <si>
    <t>8801</t>
  </si>
  <si>
    <t>USD lán Kaupþing</t>
  </si>
  <si>
    <t>8802</t>
  </si>
  <si>
    <t>EUR lán Kaupþing</t>
  </si>
  <si>
    <t>8803</t>
  </si>
  <si>
    <t>JPY lán Kaupþing</t>
  </si>
  <si>
    <t>8804</t>
  </si>
  <si>
    <t>CHF lán Kaupþing</t>
  </si>
  <si>
    <t>8805</t>
  </si>
  <si>
    <t>Næsta árs afborgun</t>
  </si>
  <si>
    <t>8807</t>
  </si>
  <si>
    <t>Lánardrottnar</t>
  </si>
  <si>
    <t>8808</t>
  </si>
  <si>
    <t>Ógreiddur kostnaður</t>
  </si>
  <si>
    <t>8900</t>
  </si>
  <si>
    <t>Uppgjörsreikningur fyrir vsk.</t>
  </si>
  <si>
    <t>Áfallnir ógjaldfallnir vextir</t>
  </si>
  <si>
    <t>Seld gisting</t>
  </si>
  <si>
    <t>Viðhald skrifstofuáhalda og tækja</t>
  </si>
  <si>
    <t>1</t>
  </si>
  <si>
    <t>2</t>
  </si>
  <si>
    <t>3</t>
  </si>
  <si>
    <t>Færsla v. rangbókunar, tvífærsla á bifreið sjá fskj. XXXXX</t>
  </si>
  <si>
    <t>1,2,3</t>
  </si>
  <si>
    <t>Færslur skv. fyrningatöflu - fyrningar</t>
  </si>
  <si>
    <t>Færslur skv. fyrningatöflu - söluhagnaður/-tap</t>
  </si>
  <si>
    <t xml:space="preserve">Seldar vörur og þjónusta, 25,5% vsk </t>
  </si>
  <si>
    <t>Verktakar með 25,5% vsk</t>
  </si>
  <si>
    <t>Verktakar án vsk</t>
  </si>
  <si>
    <t>Verktakar erlendis</t>
  </si>
  <si>
    <t>Vinnufatnaður m/25,5% vsk</t>
  </si>
  <si>
    <t>Rafmagn og hiti 25,5% vsk</t>
  </si>
  <si>
    <t>Viðhald verkstæði með 25,5% vsk</t>
  </si>
  <si>
    <t>71010</t>
  </si>
  <si>
    <t>Eigin hlutir sbr.34.gr.ársr.la</t>
  </si>
  <si>
    <t>8901</t>
  </si>
  <si>
    <t>4</t>
  </si>
  <si>
    <t>5</t>
  </si>
  <si>
    <t>6</t>
  </si>
  <si>
    <t>6,4</t>
  </si>
  <si>
    <t>Lán færð í rétta stöðu skv. lánatöflu</t>
  </si>
  <si>
    <t>Næsta árs afborgun skv. lánatöflu</t>
  </si>
  <si>
    <t>áfallnir vextir færðri skv. lánatöflu</t>
  </si>
</sst>
</file>

<file path=xl/styles.xml><?xml version="1.0" encoding="utf-8"?>
<styleSheet xmlns="http://schemas.openxmlformats.org/spreadsheetml/2006/main">
  <numFmts count="20">
    <numFmt numFmtId="164" formatCode="#,##0;\(#,##0\);0;@"/>
    <numFmt numFmtId="165" formatCode="#,##0,;\(#,##0,\);0;@"/>
    <numFmt numFmtId="166" formatCode="#,##0\ ;[Red]\(#,##0\)"/>
    <numFmt numFmtId="167" formatCode="@\ *."/>
    <numFmt numFmtId="168" formatCode="#,##0.00\ ;[Red]\(#,##0.00\)"/>
    <numFmt numFmtId="169" formatCode="#.##0\ ;[Red]\(#.##0\)"/>
    <numFmt numFmtId="170" formatCode="#,##0.00%\ ;[Red]\(#,##0.00%\)"/>
    <numFmt numFmtId="171" formatCode="#.##0;\(#.##0\)"/>
    <numFmt numFmtId="172" formatCode="#,##0\ ;[Red]\(* #,##0\)"/>
    <numFmt numFmtId="173" formatCode="m\/d"/>
    <numFmt numFmtId="174" formatCode="m\/d\/yy\ h:mm"/>
    <numFmt numFmtId="175" formatCode="\(#,##0\);#,##0_)"/>
    <numFmt numFmtId="176" formatCode="#,##0,_);\(#,##0,\)"/>
    <numFmt numFmtId="177" formatCode="\(#,##0,\);#,##0,_)"/>
    <numFmt numFmtId="178" formatCode="\(#,##0.00\);#,##0.00_)"/>
    <numFmt numFmtId="179" formatCode="dd/mm/yyyy"/>
    <numFmt numFmtId="180" formatCode="dd/\ mmmm\ yyyy"/>
    <numFmt numFmtId="181" formatCode="#,##0\ ;\(#,##0\)"/>
    <numFmt numFmtId="182" formatCode="_(\ #,##0.00_);\(\ #,##0.00\);_(* &quot;-&quot;_)"/>
    <numFmt numFmtId="183" formatCode="_(\ #,##0._);\(\ #,##0.\);_(* &quot;-&quot;_)"/>
  </numFmts>
  <fonts count="24">
    <font>
      <sz val="10"/>
      <name val="Tms Rmn"/>
    </font>
    <font>
      <b/>
      <sz val="16"/>
      <name val="Times New Roman"/>
      <family val="1"/>
    </font>
    <font>
      <b/>
      <sz val="11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sz val="10"/>
      <name val="Tms Rmn"/>
    </font>
    <font>
      <sz val="11"/>
      <name val="Arial"/>
      <family val="2"/>
    </font>
    <font>
      <sz val="10"/>
      <name val="Times rmn"/>
    </font>
    <font>
      <b/>
      <sz val="16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sz val="11"/>
      <color indexed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Tms Rmn"/>
    </font>
  </fonts>
  <fills count="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8">
    <xf numFmtId="0" fontId="0" fillId="0" borderId="0"/>
    <xf numFmtId="37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65" fontId="5" fillId="0" borderId="0" applyFill="0" applyBorder="0" applyAlignment="0" applyProtection="0"/>
    <xf numFmtId="164" fontId="5" fillId="0" borderId="0" applyFill="0" applyBorder="0" applyAlignment="0" applyProtection="0"/>
    <xf numFmtId="0" fontId="1" fillId="0" borderId="0" applyNumberFormat="0" applyFill="0" applyBorder="0" applyAlignment="0" applyProtection="0"/>
    <xf numFmtId="174" fontId="7" fillId="0" borderId="0" applyFill="0" applyBorder="0" applyProtection="0"/>
    <xf numFmtId="174" fontId="7" fillId="0" borderId="1" applyFill="0" applyProtection="0"/>
    <xf numFmtId="174" fontId="7" fillId="0" borderId="2" applyFill="0" applyProtection="0"/>
    <xf numFmtId="174" fontId="7" fillId="0" borderId="0" applyFill="0" applyBorder="0" applyProtection="0"/>
    <xf numFmtId="173" fontId="7" fillId="0" borderId="0" applyFill="0" applyBorder="0" applyProtection="0"/>
    <xf numFmtId="173" fontId="7" fillId="0" borderId="1" applyFill="0" applyProtection="0"/>
    <xf numFmtId="173" fontId="7" fillId="0" borderId="2" applyFill="0" applyProtection="0"/>
    <xf numFmtId="173" fontId="7" fillId="0" borderId="0" applyFill="0" applyBorder="0" applyProtection="0"/>
    <xf numFmtId="3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6" fontId="7" fillId="0" borderId="0"/>
    <xf numFmtId="0" fontId="4" fillId="0" borderId="0"/>
    <xf numFmtId="0" fontId="7" fillId="0" borderId="0"/>
    <xf numFmtId="49" fontId="2" fillId="0" borderId="0" applyFill="0" applyBorder="0" applyProtection="0">
      <alignment horizontal="center"/>
    </xf>
    <xf numFmtId="9" fontId="3" fillId="0" borderId="0" applyFont="0" applyFill="0" applyBorder="0" applyAlignment="0" applyProtection="0"/>
    <xf numFmtId="170" fontId="7" fillId="0" borderId="0" applyFont="0" applyFill="0" applyBorder="0" applyAlignment="0" applyProtection="0"/>
    <xf numFmtId="172" fontId="9" fillId="0" borderId="3"/>
    <xf numFmtId="37" fontId="2" fillId="0" borderId="2" applyFill="0" applyAlignment="0" applyProtection="0"/>
    <xf numFmtId="175" fontId="2" fillId="0" borderId="2" applyFill="0" applyAlignment="0" applyProtection="0"/>
    <xf numFmtId="176" fontId="2" fillId="0" borderId="2" applyFill="0" applyAlignment="0" applyProtection="0"/>
    <xf numFmtId="177" fontId="2" fillId="0" borderId="2" applyFill="0" applyAlignment="0" applyProtection="0"/>
    <xf numFmtId="165" fontId="6" fillId="0" borderId="0" applyFill="0" applyBorder="0" applyAlignment="0" applyProtection="0"/>
    <xf numFmtId="38" fontId="7" fillId="0" borderId="0"/>
    <xf numFmtId="0" fontId="4" fillId="0" borderId="0"/>
    <xf numFmtId="0" fontId="4" fillId="0" borderId="0"/>
    <xf numFmtId="0" fontId="3" fillId="0" borderId="0"/>
    <xf numFmtId="0" fontId="20" fillId="0" borderId="0" applyFill="0" applyBorder="0" applyAlignment="0"/>
    <xf numFmtId="0" fontId="21" fillId="0" borderId="8">
      <alignment horizontal="center"/>
    </xf>
    <xf numFmtId="0" fontId="22" fillId="0" borderId="9" applyNumberFormat="0" applyAlignment="0" applyProtection="0">
      <alignment horizontal="left" vertical="center"/>
    </xf>
    <xf numFmtId="0" fontId="22" fillId="0" borderId="6">
      <alignment horizontal="left" vertical="center"/>
    </xf>
  </cellStyleXfs>
  <cellXfs count="169">
    <xf numFmtId="0" fontId="0" fillId="0" borderId="0" xfId="0"/>
    <xf numFmtId="0" fontId="4" fillId="0" borderId="0" xfId="19"/>
    <xf numFmtId="0" fontId="4" fillId="0" borderId="0" xfId="19" applyFont="1"/>
    <xf numFmtId="0" fontId="10" fillId="0" borderId="0" xfId="19" applyFont="1" applyAlignment="1">
      <alignment horizontal="center"/>
    </xf>
    <xf numFmtId="0" fontId="4" fillId="2" borderId="0" xfId="19" applyFont="1" applyFill="1"/>
    <xf numFmtId="14" fontId="4" fillId="2" borderId="0" xfId="19" applyNumberFormat="1" applyFont="1" applyFill="1"/>
    <xf numFmtId="0" fontId="10" fillId="0" borderId="0" xfId="20" applyFont="1" applyAlignment="1" applyProtection="1">
      <alignment horizontal="left"/>
      <protection locked="0"/>
    </xf>
    <xf numFmtId="0" fontId="10" fillId="0" borderId="0" xfId="20" quotePrefix="1" applyFont="1" applyAlignment="1" applyProtection="1">
      <alignment horizontal="centerContinuous"/>
      <protection locked="0"/>
    </xf>
    <xf numFmtId="0" fontId="12" fillId="0" borderId="0" xfId="20" applyFont="1" applyAlignment="1" applyProtection="1">
      <alignment horizontal="centerContinuous"/>
      <protection locked="0"/>
    </xf>
    <xf numFmtId="0" fontId="12" fillId="0" borderId="0" xfId="19" applyFont="1"/>
    <xf numFmtId="0" fontId="4" fillId="0" borderId="4" xfId="20" applyFont="1" applyBorder="1"/>
    <xf numFmtId="0" fontId="4" fillId="0" borderId="0" xfId="20" applyFont="1" applyBorder="1"/>
    <xf numFmtId="0" fontId="4" fillId="0" borderId="0" xfId="20" applyFont="1"/>
    <xf numFmtId="0" fontId="11" fillId="0" borderId="0" xfId="20" applyNumberFormat="1" applyFont="1" applyAlignment="1">
      <alignment horizontal="center"/>
    </xf>
    <xf numFmtId="0" fontId="2" fillId="0" borderId="0" xfId="20" applyFont="1" applyAlignment="1" applyProtection="1">
      <alignment horizontal="left"/>
      <protection locked="0"/>
    </xf>
    <xf numFmtId="0" fontId="4" fillId="0" borderId="0" xfId="20" applyFont="1" applyAlignment="1" applyProtection="1">
      <alignment horizontal="left"/>
      <protection locked="0"/>
    </xf>
    <xf numFmtId="0" fontId="4" fillId="0" borderId="0" xfId="20" applyFont="1" applyAlignment="1" applyProtection="1">
      <alignment horizontal="right"/>
      <protection locked="0"/>
    </xf>
    <xf numFmtId="167" fontId="4" fillId="0" borderId="0" xfId="20" applyNumberFormat="1" applyFont="1" applyAlignment="1" applyProtection="1">
      <alignment horizontal="centerContinuous"/>
      <protection locked="0"/>
    </xf>
    <xf numFmtId="166" fontId="13" fillId="0" borderId="0" xfId="20" applyNumberFormat="1" applyFont="1" applyProtection="1">
      <protection locked="0"/>
    </xf>
    <xf numFmtId="166" fontId="4" fillId="0" borderId="0" xfId="20" applyNumberFormat="1" applyFont="1" applyProtection="1">
      <protection locked="0"/>
    </xf>
    <xf numFmtId="166" fontId="4" fillId="0" borderId="2" xfId="20" applyNumberFormat="1" applyFont="1" applyBorder="1" applyProtection="1">
      <protection locked="0"/>
    </xf>
    <xf numFmtId="166" fontId="4" fillId="0" borderId="0" xfId="20" applyNumberFormat="1" applyFont="1" applyBorder="1" applyProtection="1">
      <protection locked="0"/>
    </xf>
    <xf numFmtId="0" fontId="8" fillId="0" borderId="0" xfId="20" applyFont="1"/>
    <xf numFmtId="0" fontId="2" fillId="0" borderId="0" xfId="20" applyNumberFormat="1" applyFont="1" applyAlignment="1">
      <alignment horizontal="center"/>
    </xf>
    <xf numFmtId="166" fontId="13" fillId="0" borderId="0" xfId="20" applyNumberFormat="1" applyFont="1" applyBorder="1" applyProtection="1">
      <protection locked="0"/>
    </xf>
    <xf numFmtId="166" fontId="4" fillId="0" borderId="1" xfId="20" applyNumberFormat="1" applyFont="1" applyBorder="1" applyProtection="1">
      <protection locked="0"/>
    </xf>
    <xf numFmtId="166" fontId="4" fillId="0" borderId="0" xfId="20" applyNumberFormat="1" applyFont="1" applyAlignment="1" applyProtection="1">
      <alignment horizontal="left"/>
      <protection locked="0"/>
    </xf>
    <xf numFmtId="166" fontId="4" fillId="0" borderId="0" xfId="20" applyNumberFormat="1" applyFont="1"/>
    <xf numFmtId="0" fontId="4" fillId="0" borderId="0" xfId="20" applyFont="1" applyProtection="1">
      <protection locked="0"/>
    </xf>
    <xf numFmtId="166" fontId="10" fillId="0" borderId="0" xfId="18" applyFont="1"/>
    <xf numFmtId="0" fontId="8" fillId="0" borderId="4" xfId="0" applyFont="1" applyBorder="1"/>
    <xf numFmtId="166" fontId="8" fillId="0" borderId="0" xfId="18" applyFont="1"/>
    <xf numFmtId="166" fontId="8" fillId="0" borderId="0" xfId="18" applyFont="1" applyAlignment="1">
      <alignment horizontal="center"/>
    </xf>
    <xf numFmtId="166" fontId="2" fillId="0" borderId="0" xfId="18" applyFont="1" applyAlignment="1">
      <alignment horizontal="center"/>
    </xf>
    <xf numFmtId="166" fontId="11" fillId="0" borderId="0" xfId="18" applyFont="1" applyAlignment="1" applyProtection="1">
      <alignment horizontal="center"/>
      <protection locked="0"/>
    </xf>
    <xf numFmtId="0" fontId="11" fillId="0" borderId="0" xfId="18" applyNumberFormat="1" applyFont="1" applyAlignment="1">
      <alignment horizontal="center"/>
    </xf>
    <xf numFmtId="0" fontId="2" fillId="0" borderId="0" xfId="18" applyNumberFormat="1" applyFont="1"/>
    <xf numFmtId="166" fontId="2" fillId="0" borderId="0" xfId="18" applyFont="1" applyAlignment="1" applyProtection="1">
      <alignment horizontal="left"/>
      <protection locked="0"/>
    </xf>
    <xf numFmtId="166" fontId="2" fillId="0" borderId="0" xfId="18" applyFont="1" applyAlignment="1" applyProtection="1">
      <alignment horizontal="center"/>
      <protection locked="0"/>
    </xf>
    <xf numFmtId="49" fontId="2" fillId="0" borderId="0" xfId="18" applyNumberFormat="1" applyFont="1" applyAlignment="1">
      <alignment horizontal="center"/>
    </xf>
    <xf numFmtId="166" fontId="8" fillId="0" borderId="0" xfId="18" applyNumberFormat="1" applyFont="1" applyBorder="1" applyProtection="1">
      <protection locked="0"/>
    </xf>
    <xf numFmtId="167" fontId="8" fillId="0" borderId="0" xfId="18" applyNumberFormat="1" applyFont="1" applyFill="1" applyAlignment="1" applyProtection="1">
      <alignment horizontal="centerContinuous"/>
      <protection locked="0"/>
    </xf>
    <xf numFmtId="167" fontId="8" fillId="0" borderId="0" xfId="18" applyNumberFormat="1" applyFont="1" applyAlignment="1" applyProtection="1">
      <alignment horizontal="centerContinuous"/>
      <protection locked="0"/>
    </xf>
    <xf numFmtId="0" fontId="8" fillId="0" borderId="0" xfId="18" applyNumberFormat="1" applyFont="1" applyAlignment="1">
      <alignment horizontal="center"/>
    </xf>
    <xf numFmtId="181" fontId="14" fillId="3" borderId="0" xfId="18" applyNumberFormat="1" applyFont="1" applyFill="1" applyBorder="1" applyProtection="1">
      <protection locked="0"/>
    </xf>
    <xf numFmtId="181" fontId="8" fillId="3" borderId="0" xfId="18" applyNumberFormat="1" applyFont="1" applyFill="1" applyBorder="1" applyProtection="1">
      <protection locked="0"/>
    </xf>
    <xf numFmtId="0" fontId="8" fillId="0" borderId="0" xfId="18" applyNumberFormat="1" applyFont="1" applyAlignment="1" applyProtection="1">
      <alignment horizontal="center"/>
      <protection locked="0"/>
    </xf>
    <xf numFmtId="181" fontId="8" fillId="0" borderId="0" xfId="18" applyNumberFormat="1" applyFont="1" applyBorder="1" applyProtection="1">
      <protection locked="0"/>
    </xf>
    <xf numFmtId="181" fontId="8" fillId="3" borderId="0" xfId="18" applyNumberFormat="1" applyFont="1" applyFill="1" applyProtection="1">
      <protection locked="0"/>
    </xf>
    <xf numFmtId="181" fontId="14" fillId="3" borderId="4" xfId="18" applyNumberFormat="1" applyFont="1" applyFill="1" applyBorder="1" applyProtection="1">
      <protection locked="0"/>
    </xf>
    <xf numFmtId="0" fontId="11" fillId="0" borderId="0" xfId="18" applyNumberFormat="1" applyFont="1" applyAlignment="1" applyProtection="1">
      <alignment horizontal="left"/>
      <protection locked="0"/>
    </xf>
    <xf numFmtId="0" fontId="8" fillId="0" borderId="0" xfId="0" applyFont="1"/>
    <xf numFmtId="167" fontId="2" fillId="0" borderId="0" xfId="18" applyNumberFormat="1" applyFont="1" applyAlignment="1" applyProtection="1">
      <alignment horizontal="centerContinuous"/>
      <protection locked="0"/>
    </xf>
    <xf numFmtId="181" fontId="8" fillId="0" borderId="5" xfId="18" applyNumberFormat="1" applyFont="1" applyBorder="1" applyProtection="1">
      <protection locked="0"/>
    </xf>
    <xf numFmtId="0" fontId="10" fillId="0" borderId="0" xfId="0" applyNumberFormat="1" applyFont="1" applyBorder="1" applyAlignment="1" applyProtection="1">
      <protection locked="0"/>
    </xf>
    <xf numFmtId="166" fontId="12" fillId="0" borderId="0" xfId="18" applyFont="1"/>
    <xf numFmtId="0" fontId="8" fillId="0" borderId="0" xfId="0" applyNumberFormat="1" applyFont="1" applyBorder="1" applyProtection="1">
      <protection locked="0"/>
    </xf>
    <xf numFmtId="0" fontId="2" fillId="0" borderId="0" xfId="0" applyNumberFormat="1" applyFont="1" applyBorder="1" applyProtection="1">
      <protection locked="0"/>
    </xf>
    <xf numFmtId="0" fontId="8" fillId="0" borderId="0" xfId="0" applyNumberFormat="1" applyFont="1" applyBorder="1" applyAlignment="1" applyProtection="1">
      <alignment horizontal="center"/>
      <protection locked="0"/>
    </xf>
    <xf numFmtId="166" fontId="8" fillId="0" borderId="0" xfId="0" applyNumberFormat="1" applyFont="1" applyBorder="1" applyAlignment="1" applyProtection="1">
      <alignment horizontal="center"/>
      <protection locked="0"/>
    </xf>
    <xf numFmtId="166" fontId="8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/>
    <xf numFmtId="0" fontId="11" fillId="0" borderId="0" xfId="0" applyFont="1" applyAlignment="1">
      <alignment horizontal="center"/>
    </xf>
    <xf numFmtId="179" fontId="11" fillId="0" borderId="0" xfId="18" quotePrefix="1" applyNumberFormat="1" applyFont="1" applyAlignment="1">
      <alignment horizontal="center"/>
    </xf>
    <xf numFmtId="0" fontId="2" fillId="0" borderId="0" xfId="18" applyNumberFormat="1" applyFont="1" applyAlignment="1">
      <alignment horizontal="right"/>
    </xf>
    <xf numFmtId="166" fontId="4" fillId="0" borderId="0" xfId="18" applyFont="1"/>
    <xf numFmtId="171" fontId="15" fillId="0" borderId="0" xfId="0" applyNumberFormat="1" applyFont="1" applyAlignment="1" applyProtection="1">
      <alignment horizontal="center"/>
      <protection locked="0"/>
    </xf>
    <xf numFmtId="0" fontId="11" fillId="0" borderId="0" xfId="18" applyNumberFormat="1" applyFont="1" applyAlignment="1">
      <alignment horizontal="right"/>
    </xf>
    <xf numFmtId="166" fontId="11" fillId="0" borderId="0" xfId="0" applyNumberFormat="1" applyFont="1" applyProtection="1">
      <protection locked="0"/>
    </xf>
    <xf numFmtId="0" fontId="2" fillId="0" borderId="0" xfId="0" applyNumberFormat="1" applyFont="1" applyProtection="1">
      <protection locked="0"/>
    </xf>
    <xf numFmtId="0" fontId="8" fillId="0" borderId="0" xfId="0" applyNumberFormat="1" applyFont="1" applyAlignment="1" applyProtection="1">
      <alignment horizontal="center"/>
      <protection locked="0"/>
    </xf>
    <xf numFmtId="166" fontId="2" fillId="0" borderId="0" xfId="0" applyNumberFormat="1" applyFont="1"/>
    <xf numFmtId="166" fontId="16" fillId="0" borderId="0" xfId="0" applyNumberFormat="1" applyFont="1" applyFill="1" applyBorder="1" applyAlignment="1" applyProtection="1">
      <alignment horizontal="center"/>
      <protection locked="0"/>
    </xf>
    <xf numFmtId="166" fontId="17" fillId="0" borderId="0" xfId="18" applyFont="1"/>
    <xf numFmtId="171" fontId="8" fillId="0" borderId="0" xfId="0" applyNumberFormat="1" applyFont="1" applyAlignment="1" applyProtection="1">
      <alignment horizontal="center"/>
      <protection locked="0"/>
    </xf>
    <xf numFmtId="166" fontId="8" fillId="0" borderId="0" xfId="0" applyNumberFormat="1" applyFont="1" applyProtection="1">
      <protection locked="0"/>
    </xf>
    <xf numFmtId="0" fontId="2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181" fontId="8" fillId="3" borderId="6" xfId="18" applyNumberFormat="1" applyFont="1" applyFill="1" applyBorder="1" applyProtection="1">
      <protection locked="0"/>
    </xf>
    <xf numFmtId="181" fontId="2" fillId="3" borderId="0" xfId="0" applyNumberFormat="1" applyFont="1" applyFill="1"/>
    <xf numFmtId="171" fontId="16" fillId="0" borderId="0" xfId="0" applyNumberFormat="1" applyFont="1" applyProtection="1">
      <protection locked="0"/>
    </xf>
    <xf numFmtId="181" fontId="8" fillId="3" borderId="0" xfId="0" applyNumberFormat="1" applyFont="1" applyFill="1"/>
    <xf numFmtId="166" fontId="8" fillId="0" borderId="0" xfId="18" applyFont="1" applyBorder="1"/>
    <xf numFmtId="0" fontId="8" fillId="0" borderId="0" xfId="0" applyFont="1" applyBorder="1" applyAlignment="1">
      <alignment horizontal="center"/>
    </xf>
    <xf numFmtId="0" fontId="2" fillId="0" borderId="0" xfId="0" applyNumberFormat="1" applyFont="1" applyAlignment="1" applyProtection="1">
      <alignment horizontal="right"/>
      <protection locked="0"/>
    </xf>
    <xf numFmtId="181" fontId="8" fillId="3" borderId="4" xfId="18" applyNumberFormat="1" applyFont="1" applyFill="1" applyBorder="1" applyProtection="1">
      <protection locked="0"/>
    </xf>
    <xf numFmtId="166" fontId="8" fillId="0" borderId="0" xfId="0" applyNumberFormat="1" applyFont="1" applyBorder="1" applyProtection="1">
      <protection locked="0"/>
    </xf>
    <xf numFmtId="181" fontId="8" fillId="0" borderId="0" xfId="0" applyNumberFormat="1" applyFont="1"/>
    <xf numFmtId="169" fontId="8" fillId="0" borderId="0" xfId="0" applyNumberFormat="1" applyFont="1" applyProtection="1">
      <protection locked="0"/>
    </xf>
    <xf numFmtId="166" fontId="8" fillId="0" borderId="0" xfId="0" applyNumberFormat="1" applyFont="1" applyFill="1"/>
    <xf numFmtId="180" fontId="10" fillId="0" borderId="0" xfId="0" applyNumberFormat="1" applyFont="1" applyBorder="1" applyAlignment="1" applyProtection="1">
      <protection locked="0"/>
    </xf>
    <xf numFmtId="166" fontId="8" fillId="0" borderId="0" xfId="0" applyNumberFormat="1" applyFont="1" applyFill="1" applyBorder="1"/>
    <xf numFmtId="0" fontId="2" fillId="0" borderId="0" xfId="0" applyNumberFormat="1" applyFont="1" applyAlignment="1" applyProtection="1">
      <alignment horizontal="justify"/>
      <protection locked="0"/>
    </xf>
    <xf numFmtId="0" fontId="11" fillId="0" borderId="0" xfId="0" applyNumberFormat="1" applyFont="1" applyProtection="1">
      <protection locked="0"/>
    </xf>
    <xf numFmtId="169" fontId="11" fillId="0" borderId="0" xfId="0" applyNumberFormat="1" applyFont="1" applyAlignment="1" applyProtection="1">
      <protection locked="0"/>
    </xf>
    <xf numFmtId="181" fontId="14" fillId="0" borderId="0" xfId="18" applyNumberFormat="1" applyFont="1" applyBorder="1" applyProtection="1">
      <protection locked="0"/>
    </xf>
    <xf numFmtId="181" fontId="8" fillId="0" borderId="6" xfId="18" applyNumberFormat="1" applyFont="1" applyBorder="1" applyProtection="1"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166" fontId="14" fillId="0" borderId="0" xfId="18" applyFont="1"/>
    <xf numFmtId="181" fontId="8" fillId="0" borderId="4" xfId="18" applyNumberFormat="1" applyFont="1" applyBorder="1" applyProtection="1">
      <protection locked="0"/>
    </xf>
    <xf numFmtId="169" fontId="17" fillId="0" borderId="0" xfId="0" applyNumberFormat="1" applyFont="1" applyProtection="1">
      <protection locked="0"/>
    </xf>
    <xf numFmtId="168" fontId="8" fillId="0" borderId="0" xfId="0" applyNumberFormat="1" applyFont="1" applyBorder="1" applyProtection="1">
      <protection locked="0"/>
    </xf>
    <xf numFmtId="0" fontId="10" fillId="0" borderId="0" xfId="18" applyNumberFormat="1" applyFont="1" applyAlignment="1"/>
    <xf numFmtId="0" fontId="2" fillId="0" borderId="4" xfId="0" applyFont="1" applyBorder="1" applyAlignment="1">
      <alignment horizontal="centerContinuous"/>
    </xf>
    <xf numFmtId="0" fontId="8" fillId="0" borderId="4" xfId="0" applyFont="1" applyBorder="1" applyAlignment="1">
      <alignment horizontal="centerContinuous"/>
    </xf>
    <xf numFmtId="0" fontId="8" fillId="0" borderId="0" xfId="0" applyFont="1" applyBorder="1"/>
    <xf numFmtId="171" fontId="8" fillId="0" borderId="0" xfId="0" applyNumberFormat="1" applyFont="1" applyBorder="1" applyProtection="1">
      <protection locked="0"/>
    </xf>
    <xf numFmtId="166" fontId="8" fillId="0" borderId="0" xfId="0" applyNumberFormat="1" applyFont="1" applyFill="1" applyBorder="1" applyProtection="1">
      <protection locked="0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quotePrefix="1" applyNumberFormat="1" applyFont="1" applyFill="1" applyBorder="1" applyAlignment="1">
      <alignment horizontal="center"/>
    </xf>
    <xf numFmtId="0" fontId="2" fillId="0" borderId="0" xfId="0" applyFont="1"/>
    <xf numFmtId="171" fontId="8" fillId="0" borderId="0" xfId="0" applyNumberFormat="1" applyFont="1" applyProtection="1">
      <protection locked="0"/>
    </xf>
    <xf numFmtId="0" fontId="11" fillId="0" borderId="0" xfId="0" applyFont="1"/>
    <xf numFmtId="0" fontId="2" fillId="0" borderId="0" xfId="0" applyNumberFormat="1" applyFont="1" applyAlignment="1" applyProtection="1">
      <alignment horizontal="center"/>
      <protection locked="0"/>
    </xf>
    <xf numFmtId="171" fontId="4" fillId="0" borderId="0" xfId="0" applyNumberFormat="1" applyFont="1" applyAlignment="1" applyProtection="1">
      <alignment horizontal="left"/>
      <protection locked="0"/>
    </xf>
    <xf numFmtId="181" fontId="8" fillId="0" borderId="1" xfId="18" applyNumberFormat="1" applyFont="1" applyBorder="1" applyProtection="1">
      <protection locked="0"/>
    </xf>
    <xf numFmtId="0" fontId="8" fillId="0" borderId="0" xfId="0" applyNumberFormat="1" applyFont="1" applyFill="1" applyAlignment="1" applyProtection="1">
      <alignment horizontal="center"/>
      <protection locked="0"/>
    </xf>
    <xf numFmtId="181" fontId="8" fillId="0" borderId="0" xfId="18" applyNumberFormat="1" applyFont="1" applyFill="1" applyBorder="1" applyProtection="1">
      <protection locked="0"/>
    </xf>
    <xf numFmtId="166" fontId="8" fillId="0" borderId="0" xfId="18" applyFont="1" applyFill="1"/>
    <xf numFmtId="171" fontId="11" fillId="0" borderId="0" xfId="0" applyNumberFormat="1" applyFont="1" applyAlignment="1" applyProtection="1">
      <alignment horizontal="left"/>
      <protection locked="0"/>
    </xf>
    <xf numFmtId="181" fontId="8" fillId="0" borderId="0" xfId="0" applyNumberFormat="1" applyFont="1" applyProtection="1">
      <protection locked="0"/>
    </xf>
    <xf numFmtId="171" fontId="2" fillId="0" borderId="0" xfId="0" applyNumberFormat="1" applyFont="1" applyProtection="1">
      <protection locked="0"/>
    </xf>
    <xf numFmtId="171" fontId="2" fillId="0" borderId="0" xfId="0" applyNumberFormat="1" applyFont="1" applyAlignment="1" applyProtection="1">
      <alignment horizontal="right"/>
      <protection locked="0"/>
    </xf>
    <xf numFmtId="171" fontId="8" fillId="0" borderId="0" xfId="0" applyNumberFormat="1" applyFont="1" applyAlignment="1" applyProtection="1">
      <alignment horizontal="right"/>
      <protection locked="0"/>
    </xf>
    <xf numFmtId="181" fontId="8" fillId="0" borderId="0" xfId="0" applyNumberFormat="1" applyFont="1" applyBorder="1" applyProtection="1">
      <protection locked="0"/>
    </xf>
    <xf numFmtId="0" fontId="8" fillId="0" borderId="0" xfId="0" applyNumberFormat="1" applyFont="1" applyProtection="1">
      <protection locked="0"/>
    </xf>
    <xf numFmtId="181" fontId="8" fillId="0" borderId="0" xfId="0" applyNumberFormat="1" applyFont="1" applyFill="1" applyProtection="1">
      <protection locked="0"/>
    </xf>
    <xf numFmtId="181" fontId="8" fillId="0" borderId="0" xfId="18" applyNumberFormat="1" applyFont="1"/>
    <xf numFmtId="167" fontId="2" fillId="0" borderId="0" xfId="18" applyNumberFormat="1" applyFont="1" applyAlignment="1">
      <alignment horizontal="left"/>
    </xf>
    <xf numFmtId="10" fontId="8" fillId="0" borderId="0" xfId="22" applyNumberFormat="1" applyFont="1" applyBorder="1" applyAlignment="1" applyProtection="1">
      <alignment horizontal="right"/>
      <protection locked="0"/>
    </xf>
    <xf numFmtId="166" fontId="8" fillId="0" borderId="0" xfId="18" applyNumberFormat="1" applyFont="1" applyBorder="1" applyAlignment="1" applyProtection="1">
      <alignment horizontal="right"/>
      <protection locked="0"/>
    </xf>
    <xf numFmtId="166" fontId="13" fillId="4" borderId="0" xfId="20" applyNumberFormat="1" applyFont="1" applyFill="1" applyProtection="1">
      <protection locked="0"/>
    </xf>
    <xf numFmtId="0" fontId="11" fillId="0" borderId="0" xfId="31" applyFont="1"/>
    <xf numFmtId="0" fontId="4" fillId="0" borderId="0" xfId="32" applyFont="1"/>
    <xf numFmtId="37" fontId="4" fillId="0" borderId="0" xfId="32" applyNumberFormat="1" applyFont="1"/>
    <xf numFmtId="49" fontId="11" fillId="0" borderId="0" xfId="32" applyNumberFormat="1" applyFont="1" applyAlignment="1">
      <alignment horizontal="left" wrapText="1"/>
    </xf>
    <xf numFmtId="49" fontId="11" fillId="0" borderId="0" xfId="32" applyNumberFormat="1" applyFont="1" applyAlignment="1">
      <alignment horizontal="center" wrapText="1"/>
    </xf>
    <xf numFmtId="0" fontId="0" fillId="0" borderId="0" xfId="32" applyFont="1"/>
    <xf numFmtId="49" fontId="4" fillId="0" borderId="0" xfId="32" applyNumberFormat="1" applyFont="1" applyAlignment="1">
      <alignment horizontal="left"/>
    </xf>
    <xf numFmtId="49" fontId="4" fillId="0" borderId="0" xfId="32" applyNumberFormat="1" applyFont="1" applyAlignment="1">
      <alignment horizontal="left" vertical="top" wrapText="1"/>
    </xf>
    <xf numFmtId="182" fontId="4" fillId="0" borderId="0" xfId="32" applyNumberFormat="1" applyFont="1"/>
    <xf numFmtId="49" fontId="0" fillId="0" borderId="0" xfId="32" applyNumberFormat="1" applyFont="1" applyAlignment="1">
      <alignment horizontal="left"/>
    </xf>
    <xf numFmtId="49" fontId="0" fillId="0" borderId="0" xfId="32" applyNumberFormat="1" applyFont="1" applyAlignment="1">
      <alignment horizontal="left" vertical="top" wrapText="1"/>
    </xf>
    <xf numFmtId="183" fontId="4" fillId="0" borderId="0" xfId="32" applyNumberFormat="1" applyFont="1" applyAlignment="1">
      <alignment horizontal="right"/>
    </xf>
    <xf numFmtId="0" fontId="4" fillId="0" borderId="0" xfId="32" quotePrefix="1" applyFont="1"/>
    <xf numFmtId="182" fontId="4" fillId="0" borderId="0" xfId="32" applyNumberFormat="1" applyFont="1" applyAlignment="1">
      <alignment horizontal="right"/>
    </xf>
    <xf numFmtId="182" fontId="4" fillId="0" borderId="0" xfId="32" applyNumberFormat="1" applyFont="1"/>
    <xf numFmtId="37" fontId="4" fillId="0" borderId="0" xfId="32" quotePrefix="1" applyNumberFormat="1" applyFont="1"/>
    <xf numFmtId="3" fontId="4" fillId="0" borderId="0" xfId="32" applyNumberFormat="1" applyFont="1"/>
    <xf numFmtId="3" fontId="4" fillId="0" borderId="0" xfId="32" applyNumberFormat="1" applyFont="1" applyAlignment="1">
      <alignment horizontal="right"/>
    </xf>
    <xf numFmtId="3" fontId="4" fillId="0" borderId="7" xfId="32" applyNumberFormat="1" applyFont="1" applyBorder="1" applyAlignment="1">
      <alignment horizontal="right"/>
    </xf>
    <xf numFmtId="3" fontId="4" fillId="0" borderId="0" xfId="32" applyNumberFormat="1" applyFont="1" applyFill="1" applyAlignment="1">
      <alignment horizontal="right"/>
    </xf>
    <xf numFmtId="3" fontId="4" fillId="0" borderId="0" xfId="32" applyNumberFormat="1" applyFont="1" applyFill="1"/>
    <xf numFmtId="49" fontId="4" fillId="0" borderId="0" xfId="32" quotePrefix="1" applyNumberFormat="1" applyFont="1" applyAlignment="1">
      <alignment horizontal="left"/>
    </xf>
    <xf numFmtId="0" fontId="11" fillId="0" borderId="0" xfId="32" applyFont="1"/>
    <xf numFmtId="0" fontId="23" fillId="0" borderId="0" xfId="32" applyFont="1"/>
    <xf numFmtId="0" fontId="10" fillId="0" borderId="0" xfId="19" applyFont="1" applyAlignment="1">
      <alignment horizontal="center"/>
    </xf>
    <xf numFmtId="167" fontId="8" fillId="0" borderId="0" xfId="0" applyNumberFormat="1" applyFont="1" applyAlignment="1" applyProtection="1">
      <alignment horizontal="center"/>
      <protection locked="0"/>
    </xf>
    <xf numFmtId="167" fontId="8" fillId="0" borderId="0" xfId="0" applyNumberFormat="1" applyFont="1" applyFill="1" applyBorder="1" applyAlignment="1" applyProtection="1">
      <alignment horizontal="center"/>
      <protection locked="0"/>
    </xf>
    <xf numFmtId="167" fontId="8" fillId="0" borderId="0" xfId="0" applyNumberFormat="1" applyFont="1" applyFill="1" applyAlignment="1" applyProtection="1">
      <alignment horizontal="center"/>
      <protection locked="0"/>
    </xf>
    <xf numFmtId="166" fontId="10" fillId="0" borderId="0" xfId="18" applyFont="1" applyAlignment="1">
      <alignment horizontal="justify"/>
    </xf>
    <xf numFmtId="167" fontId="2" fillId="0" borderId="0" xfId="18" applyNumberFormat="1" applyFont="1" applyAlignment="1" applyProtection="1">
      <alignment horizontal="center"/>
      <protection locked="0"/>
    </xf>
    <xf numFmtId="0" fontId="10" fillId="0" borderId="0" xfId="0" applyNumberFormat="1" applyFont="1" applyBorder="1" applyAlignment="1" applyProtection="1">
      <alignment horizontal="justify"/>
      <protection locked="0"/>
    </xf>
    <xf numFmtId="0" fontId="8" fillId="0" borderId="0" xfId="0" applyFont="1" applyAlignment="1">
      <alignment horizontal="left"/>
    </xf>
    <xf numFmtId="0" fontId="11" fillId="0" borderId="0" xfId="0" applyNumberFormat="1" applyFont="1" applyAlignment="1" applyProtection="1">
      <alignment horizontal="left"/>
      <protection locked="0"/>
    </xf>
    <xf numFmtId="167" fontId="8" fillId="0" borderId="0" xfId="18" applyNumberFormat="1" applyFont="1" applyAlignment="1" applyProtection="1">
      <alignment horizontal="center"/>
      <protection locked="0"/>
    </xf>
    <xf numFmtId="180" fontId="10" fillId="0" borderId="0" xfId="0" applyNumberFormat="1" applyFont="1" applyBorder="1" applyAlignment="1" applyProtection="1">
      <alignment horizontal="justify"/>
      <protection locked="0"/>
    </xf>
    <xf numFmtId="0" fontId="10" fillId="0" borderId="0" xfId="18" applyNumberFormat="1" applyFont="1" applyAlignment="1">
      <alignment horizontal="justify"/>
    </xf>
  </cellXfs>
  <cellStyles count="38">
    <cellStyle name="Beløb" xfId="1"/>
    <cellStyle name="Beløb (negative)" xfId="2"/>
    <cellStyle name="Beløb 1000" xfId="3"/>
    <cellStyle name="Beløb 1000 (negative)" xfId="4"/>
    <cellStyle name="Beløb 1000_Ársreikningur" xfId="5"/>
    <cellStyle name="Beløb_Ársreikningur" xfId="6"/>
    <cellStyle name="Calc Currency (0)" xfId="34"/>
    <cellStyle name="Column_Title" xfId="35"/>
    <cellStyle name="Company Name" xfId="7"/>
    <cellStyle name="Credit" xfId="8"/>
    <cellStyle name="Credit subtotal" xfId="9"/>
    <cellStyle name="Credit Total" xfId="10"/>
    <cellStyle name="Credit_Worksheet in 2210 Ársreikningur - Verslunarfyrirtæki með sundurliðunum án heitis" xfId="11"/>
    <cellStyle name="Debit" xfId="12"/>
    <cellStyle name="Debit subtotal" xfId="13"/>
    <cellStyle name="Debit Total" xfId="14"/>
    <cellStyle name="Debit_Worksheet in 2210 Ársreikningur - Verslunarfyrirtæki með sundurliðunum án heitis" xfId="15"/>
    <cellStyle name="Decimal" xfId="16"/>
    <cellStyle name="Decimal (negative)" xfId="17"/>
    <cellStyle name="Header1" xfId="36"/>
    <cellStyle name="Header2" xfId="37"/>
    <cellStyle name="Normal" xfId="0" builtinId="0"/>
    <cellStyle name="Normal 2" xfId="31"/>
    <cellStyle name="Normal 3" xfId="33"/>
    <cellStyle name="Normal_Ársreikningur_1" xfId="18"/>
    <cellStyle name="Normal_SHEET" xfId="19"/>
    <cellStyle name="Normal_SUNDISM.XLS" xfId="20"/>
    <cellStyle name="Normal_Worksheet in TB LS Blank Leadsheet Excel Template - Used by Trial Balance to Create Leadsheets" xfId="32"/>
    <cellStyle name="Overskrift" xfId="21"/>
    <cellStyle name="Percent" xfId="22" builtinId="5"/>
    <cellStyle name="Percent %" xfId="23"/>
    <cellStyle name="Times rmn" xfId="24"/>
    <cellStyle name="Total" xfId="25" builtinId="25" customBuiltin="1"/>
    <cellStyle name="Total (negative)" xfId="26"/>
    <cellStyle name="Total 1000" xfId="27"/>
    <cellStyle name="Total 1000 (negative)" xfId="28"/>
    <cellStyle name="Total 1000_Ársreikningur" xfId="29"/>
    <cellStyle name="Tölur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8193" name="Text Box 1"/>
        <xdr:cNvSpPr txBox="1">
          <a:spLocks noChangeArrowheads="1"/>
        </xdr:cNvSpPr>
      </xdr:nvSpPr>
      <xdr:spPr bwMode="auto">
        <a:xfrm>
          <a:off x="0" y="257175"/>
          <a:ext cx="4543425" cy="1295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s-I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Hér að neðan skal skrá þær dagsetningar og þau ártöl sem við á í uppgjörinu.  Þegar um milliuppgjör er að ræða er einnig hægt að slá inn tímabil í stað fyrir ártöl, en passa þarf að innslegnar dagsetningar passi í viðkomandi reiti í ársreikningi (rekstrarreikningi og sjóðstreymi).  Þessar upplýsingar uppfærast í rekstrarreikningi, efnahagsreikningi og sjóðstreymi þannig að ekki þarf að slá inn í fyrirsagnir.  </a:t>
          </a:r>
          <a:r>
            <a:rPr lang="is-I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Athygli skal vakin á því að upplýsingar um dagsetningar uppfærast ekki í textaboxum í skýringum þar</a:t>
          </a:r>
          <a:r>
            <a:rPr lang="is-I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1994-skat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Excel\ISFELAG\SKATTU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10%20&#193;rsreikningur%20samst&#230;&#240;u%2031.12.2005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4-skatt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4-skatt"/>
      <sheetName val="Ár 1995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gsetning"/>
      <sheetName val="Ársreikningur"/>
      <sheetName val="móðurf. q."/>
      <sheetName val="RR m.aukadálk"/>
      <sheetName val="RR m.aukadálk. enskur"/>
      <sheetName val="Ársreikningur "/>
      <sheetName val="Ársreikn. enskur "/>
      <sheetName val="Eigið fé"/>
      <sheetName val="Equity"/>
      <sheetName val="Skýringar"/>
      <sheetName val="Skýringar á ensku"/>
      <sheetName val="Svæði"/>
      <sheetName val="Segment"/>
      <sheetName val="Sundurliðanir"/>
      <sheetName val="Sjóðstr. 1. dálkur"/>
      <sheetName val="Sjstr. 1. d. enskt"/>
      <sheetName val="Afstemming við TB"/>
      <sheetName val="Chart1"/>
    </sheetNames>
    <sheetDataSet>
      <sheetData sheetId="0">
        <row r="19">
          <cell r="B19" t="str">
            <v>1.1.-31.12.2005</v>
          </cell>
        </row>
        <row r="20">
          <cell r="B20" t="str">
            <v>1.1.-31.12.2004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B15" sqref="B15"/>
    </sheetView>
  </sheetViews>
  <sheetFormatPr defaultColWidth="10.6640625" defaultRowHeight="12.75"/>
  <cols>
    <col min="1" max="1" width="30.83203125" style="1" customWidth="1"/>
    <col min="2" max="2" width="16.6640625" style="1" customWidth="1"/>
    <col min="3" max="16384" width="10.6640625" style="1"/>
  </cols>
  <sheetData>
    <row r="1" spans="1:10" ht="20.25">
      <c r="A1" s="157" t="s">
        <v>46</v>
      </c>
      <c r="B1" s="157"/>
      <c r="C1" s="157"/>
      <c r="D1" s="157"/>
      <c r="E1" s="157"/>
      <c r="F1" s="3"/>
      <c r="G1" s="3"/>
      <c r="H1" s="3"/>
      <c r="I1" s="3"/>
      <c r="J1" s="3"/>
    </row>
    <row r="2" spans="1:10" ht="12.75" customHeight="1"/>
    <row r="4" spans="1:10" ht="12.75" customHeight="1"/>
    <row r="11" spans="1:10">
      <c r="A11" s="2" t="s">
        <v>47</v>
      </c>
      <c r="B11" s="4">
        <v>2013</v>
      </c>
    </row>
    <row r="12" spans="1:10">
      <c r="A12" s="2" t="s">
        <v>48</v>
      </c>
      <c r="B12" s="4">
        <v>2012</v>
      </c>
    </row>
    <row r="13" spans="1:10">
      <c r="A13" s="2" t="s">
        <v>49</v>
      </c>
      <c r="B13" s="5">
        <v>41639</v>
      </c>
      <c r="C13" s="2"/>
    </row>
    <row r="14" spans="1:10">
      <c r="A14" s="2" t="s">
        <v>50</v>
      </c>
      <c r="B14" s="5">
        <v>41274</v>
      </c>
      <c r="C14" s="2"/>
    </row>
  </sheetData>
  <mergeCells count="1">
    <mergeCell ref="A1:E1"/>
  </mergeCells>
  <phoneticPr fontId="0" type="noConversion"/>
  <pageMargins left="1" right="1" top="1.25" bottom="1" header="0.5" footer="0.5"/>
  <pageSetup orientation="portrait" r:id="rId1"/>
  <headerFooter alignWithMargins="0">
    <oddFooter>&amp;L&amp;F&amp;R&amp;G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4"/>
  <sheetViews>
    <sheetView showGridLines="0" workbookViewId="0">
      <selection activeCell="C48" sqref="C48"/>
    </sheetView>
  </sheetViews>
  <sheetFormatPr defaultRowHeight="14.25" outlineLevelRow="1"/>
  <cols>
    <col min="1" max="1" width="2.33203125" style="31" customWidth="1"/>
    <col min="2" max="2" width="50.83203125" style="31" customWidth="1"/>
    <col min="3" max="3" width="6.83203125" style="32" customWidth="1"/>
    <col min="4" max="4" width="17.6640625" style="31" bestFit="1" customWidth="1"/>
    <col min="5" max="5" width="3.33203125" style="31" customWidth="1"/>
    <col min="6" max="6" width="17.6640625" style="31" customWidth="1"/>
    <col min="7" max="9" width="9.83203125" style="31" customWidth="1"/>
    <col min="10" max="10" width="7.6640625" style="31" customWidth="1"/>
    <col min="11" max="229" width="9.83203125" style="31" customWidth="1"/>
    <col min="230" max="16384" width="9.33203125" style="31"/>
  </cols>
  <sheetData>
    <row r="1" spans="1:6" s="29" customFormat="1" ht="20.25">
      <c r="A1" s="161" t="str">
        <f>"Rekstrarreikningur ársins "&amp;ar0</f>
        <v>Rekstrarreikningur ársins 2013</v>
      </c>
      <c r="B1" s="161"/>
      <c r="C1" s="161"/>
      <c r="D1" s="161"/>
      <c r="E1" s="161"/>
      <c r="F1" s="161"/>
    </row>
    <row r="2" spans="1:6" ht="9" customHeight="1">
      <c r="A2" s="30"/>
      <c r="B2" s="30"/>
      <c r="C2" s="30"/>
      <c r="D2" s="30"/>
      <c r="E2" s="30"/>
      <c r="F2" s="30"/>
    </row>
    <row r="3" spans="1:6" ht="15" customHeight="1"/>
    <row r="4" spans="1:6" ht="15" customHeight="1">
      <c r="D4" s="33"/>
      <c r="F4" s="33"/>
    </row>
    <row r="5" spans="1:6" ht="15" customHeight="1">
      <c r="C5" s="34" t="s">
        <v>1</v>
      </c>
      <c r="D5" s="35">
        <f>ar0</f>
        <v>2013</v>
      </c>
      <c r="E5" s="36"/>
      <c r="F5" s="35">
        <f>ar_1</f>
        <v>2012</v>
      </c>
    </row>
    <row r="6" spans="1:6" ht="15" customHeight="1">
      <c r="A6" s="37"/>
      <c r="C6" s="38"/>
      <c r="D6" s="39"/>
      <c r="E6" s="36"/>
      <c r="F6" s="39"/>
    </row>
    <row r="7" spans="1:6" ht="15" customHeight="1">
      <c r="A7" s="37"/>
      <c r="C7" s="38"/>
      <c r="D7" s="39"/>
      <c r="E7" s="36"/>
      <c r="F7" s="40"/>
    </row>
    <row r="8" spans="1:6" ht="15" customHeight="1">
      <c r="A8" s="41" t="s">
        <v>2</v>
      </c>
      <c r="B8" s="42"/>
      <c r="C8" s="43"/>
      <c r="D8" s="44">
        <f>+Sundurliðanir!D14</f>
        <v>492516050</v>
      </c>
      <c r="E8" s="45"/>
      <c r="F8" s="44">
        <v>0</v>
      </c>
    </row>
    <row r="9" spans="1:6" ht="15" customHeight="1">
      <c r="A9" s="42"/>
      <c r="B9" s="42"/>
      <c r="C9" s="46"/>
      <c r="D9" s="47"/>
      <c r="E9" s="47"/>
      <c r="F9" s="47"/>
    </row>
    <row r="10" spans="1:6" ht="15" customHeight="1">
      <c r="A10" s="41" t="s">
        <v>102</v>
      </c>
      <c r="B10" s="41"/>
      <c r="C10" s="46"/>
      <c r="D10" s="44">
        <f>+Sundurliðanir!D22</f>
        <v>140883333</v>
      </c>
      <c r="E10" s="45"/>
      <c r="F10" s="44">
        <v>0</v>
      </c>
    </row>
    <row r="11" spans="1:6" ht="15" hidden="1" customHeight="1" outlineLevel="1">
      <c r="A11" s="42" t="s">
        <v>3</v>
      </c>
      <c r="B11" s="42"/>
      <c r="C11" s="46"/>
      <c r="D11" s="44">
        <f>-+Sundurliðanir!D31</f>
        <v>0</v>
      </c>
      <c r="E11" s="48"/>
      <c r="F11" s="44">
        <v>0</v>
      </c>
    </row>
    <row r="12" spans="1:6" ht="15" customHeight="1" collapsed="1">
      <c r="A12" s="42" t="s">
        <v>30</v>
      </c>
      <c r="B12" s="42"/>
      <c r="C12" s="43"/>
      <c r="D12" s="44">
        <f>-+Sundurliðanir!D52</f>
        <v>-180311072</v>
      </c>
      <c r="E12" s="48"/>
      <c r="F12" s="44">
        <v>0</v>
      </c>
    </row>
    <row r="13" spans="1:6" ht="15" hidden="1" customHeight="1" outlineLevel="1">
      <c r="A13" s="42" t="s">
        <v>129</v>
      </c>
      <c r="B13" s="42"/>
      <c r="C13" s="46"/>
      <c r="D13" s="44"/>
      <c r="E13" s="48"/>
      <c r="F13" s="44">
        <v>0</v>
      </c>
    </row>
    <row r="14" spans="1:6" ht="15" customHeight="1" collapsed="1">
      <c r="A14" s="42" t="s">
        <v>31</v>
      </c>
      <c r="B14" s="42"/>
      <c r="C14" s="46"/>
      <c r="D14" s="44">
        <f>-+Sundurliðanir!D96</f>
        <v>-14791822</v>
      </c>
      <c r="E14" s="48"/>
      <c r="F14" s="44">
        <v>0</v>
      </c>
    </row>
    <row r="15" spans="1:6" ht="15" customHeight="1">
      <c r="A15" s="42" t="s">
        <v>5</v>
      </c>
      <c r="B15" s="42"/>
      <c r="C15" s="46"/>
      <c r="D15" s="44">
        <f>-+Sundurliðanir!D132</f>
        <v>-225355498</v>
      </c>
      <c r="E15" s="48"/>
      <c r="F15" s="44">
        <v>0</v>
      </c>
    </row>
    <row r="16" spans="1:6" ht="15" customHeight="1">
      <c r="A16" s="42" t="s">
        <v>6</v>
      </c>
      <c r="B16" s="42"/>
      <c r="C16" s="43"/>
      <c r="D16" s="44">
        <f>+-'Aðalbók lagfærð'!H74</f>
        <v>-79537708</v>
      </c>
      <c r="E16" s="48"/>
      <c r="F16" s="44">
        <v>0</v>
      </c>
    </row>
    <row r="17" spans="1:7" ht="4.1500000000000004" customHeight="1">
      <c r="A17" s="42"/>
      <c r="B17" s="42"/>
      <c r="C17" s="46"/>
      <c r="D17" s="49"/>
      <c r="E17" s="48"/>
      <c r="F17" s="49"/>
    </row>
    <row r="18" spans="1:7" ht="19.149999999999999" customHeight="1">
      <c r="A18" s="50" t="s">
        <v>51</v>
      </c>
      <c r="B18" s="42"/>
      <c r="C18" s="43"/>
      <c r="D18" s="47">
        <f>SUM(D8:D16)</f>
        <v>133403283</v>
      </c>
      <c r="E18" s="47"/>
      <c r="F18" s="47">
        <f>SUM(F8:F16)</f>
        <v>0</v>
      </c>
    </row>
    <row r="19" spans="1:7" ht="19.149999999999999" customHeight="1">
      <c r="A19" s="50"/>
      <c r="B19" s="42"/>
      <c r="C19" s="43"/>
      <c r="D19" s="47"/>
      <c r="E19" s="47"/>
      <c r="F19" s="47"/>
    </row>
    <row r="20" spans="1:7" ht="15" customHeight="1">
      <c r="A20" s="42" t="s">
        <v>106</v>
      </c>
      <c r="B20" s="42"/>
      <c r="C20" s="43"/>
      <c r="D20" s="44">
        <f>-'Aðalbók lagfærð'!H75</f>
        <v>1562092</v>
      </c>
      <c r="E20" s="45"/>
      <c r="F20" s="44">
        <v>0</v>
      </c>
    </row>
    <row r="21" spans="1:7" ht="15" customHeight="1">
      <c r="A21" s="42" t="s">
        <v>105</v>
      </c>
      <c r="B21" s="42"/>
      <c r="C21" s="43"/>
      <c r="D21" s="44">
        <f>+-'Aðalbók lagfærð'!H76-'Aðalbók lagfærð'!H78-'Aðalbók lagfærð'!H79-'Aðalbók lagfærð'!H77</f>
        <v>-285179638</v>
      </c>
      <c r="E21" s="45"/>
      <c r="F21" s="44">
        <v>0</v>
      </c>
    </row>
    <row r="22" spans="1:7" ht="4.1500000000000004" customHeight="1">
      <c r="A22" s="42"/>
      <c r="B22" s="42"/>
      <c r="C22" s="46"/>
      <c r="D22" s="49"/>
      <c r="E22" s="48"/>
      <c r="F22" s="49"/>
    </row>
    <row r="23" spans="1:7" ht="19.149999999999999" customHeight="1">
      <c r="A23" s="42" t="s">
        <v>52</v>
      </c>
      <c r="B23" s="42"/>
      <c r="C23" s="43"/>
      <c r="D23" s="47">
        <f>SUM(D18:D21)</f>
        <v>-150214263</v>
      </c>
      <c r="E23" s="47"/>
      <c r="F23" s="47">
        <f>SUM(F18:F21)</f>
        <v>0</v>
      </c>
    </row>
    <row r="24" spans="1:7" ht="15" customHeight="1">
      <c r="A24" s="42" t="s">
        <v>104</v>
      </c>
      <c r="B24" s="42"/>
      <c r="C24" s="43"/>
      <c r="D24" s="44">
        <f>-'Aðalbók lagfærð'!H80</f>
        <v>0</v>
      </c>
      <c r="E24" s="44"/>
      <c r="F24" s="44">
        <v>0</v>
      </c>
      <c r="G24" s="51"/>
    </row>
    <row r="25" spans="1:7" ht="4.1500000000000004" customHeight="1">
      <c r="A25" s="42"/>
      <c r="B25" s="42"/>
      <c r="C25" s="46"/>
      <c r="D25" s="49"/>
      <c r="E25" s="48"/>
      <c r="F25" s="49"/>
    </row>
    <row r="26" spans="1:7" ht="19.149999999999999" customHeight="1" thickBot="1">
      <c r="A26" s="50" t="s">
        <v>23</v>
      </c>
      <c r="B26" s="52"/>
      <c r="C26" s="43"/>
      <c r="D26" s="53">
        <f>SUM(D23:D25)</f>
        <v>-150214263</v>
      </c>
      <c r="E26" s="47"/>
      <c r="F26" s="53">
        <f>SUM(F23:F25)</f>
        <v>0</v>
      </c>
    </row>
    <row r="27" spans="1:7" ht="15" customHeight="1" thickTop="1">
      <c r="A27" s="52"/>
      <c r="B27" s="52"/>
      <c r="C27" s="43"/>
      <c r="D27" s="47"/>
      <c r="E27" s="47"/>
      <c r="F27" s="47"/>
    </row>
    <row r="28" spans="1:7" ht="15" customHeight="1">
      <c r="A28" s="52"/>
      <c r="B28" s="52"/>
      <c r="C28" s="43"/>
      <c r="D28" s="47"/>
      <c r="E28" s="47"/>
      <c r="F28" s="47"/>
    </row>
    <row r="29" spans="1:7" ht="15" customHeight="1">
      <c r="A29" s="52"/>
      <c r="B29" s="52"/>
      <c r="C29" s="43"/>
      <c r="D29" s="47"/>
      <c r="E29" s="47"/>
      <c r="F29" s="47"/>
    </row>
    <row r="30" spans="1:7" ht="15" customHeight="1">
      <c r="A30" s="162"/>
      <c r="B30" s="162"/>
      <c r="C30" s="162"/>
      <c r="D30" s="162"/>
      <c r="E30" s="162"/>
      <c r="F30" s="162"/>
    </row>
    <row r="31" spans="1:7" ht="15" customHeight="1">
      <c r="A31" s="162"/>
      <c r="B31" s="162"/>
      <c r="C31" s="162"/>
      <c r="D31" s="162"/>
      <c r="E31" s="162"/>
      <c r="F31" s="162"/>
    </row>
    <row r="32" spans="1:7" s="55" customFormat="1" ht="21" customHeight="1">
      <c r="A32" s="163" t="s">
        <v>32</v>
      </c>
      <c r="B32" s="163"/>
      <c r="C32" s="163"/>
      <c r="D32" s="163"/>
      <c r="E32" s="163"/>
      <c r="F32" s="163"/>
      <c r="G32" s="54"/>
    </row>
    <row r="33" spans="1:7" ht="9" customHeight="1">
      <c r="A33" s="30"/>
      <c r="B33" s="30"/>
      <c r="C33" s="30"/>
      <c r="D33" s="30"/>
      <c r="E33" s="30"/>
      <c r="F33" s="30"/>
    </row>
    <row r="34" spans="1:7" ht="15" customHeight="1">
      <c r="A34" s="56"/>
      <c r="B34" s="57"/>
      <c r="C34" s="58"/>
      <c r="D34" s="59"/>
      <c r="E34" s="59"/>
      <c r="F34" s="60"/>
    </row>
    <row r="35" spans="1:7" ht="15" customHeight="1">
      <c r="A35" s="56"/>
      <c r="B35" s="57"/>
      <c r="C35" s="58"/>
      <c r="D35" s="59"/>
      <c r="E35" s="59"/>
      <c r="F35" s="60"/>
    </row>
    <row r="36" spans="1:7" s="65" customFormat="1" ht="15" customHeight="1">
      <c r="A36" s="57" t="s">
        <v>28</v>
      </c>
      <c r="B36" s="61"/>
      <c r="C36" s="62" t="s">
        <v>1</v>
      </c>
      <c r="D36" s="63">
        <f>ldags</f>
        <v>41639</v>
      </c>
      <c r="E36" s="64"/>
      <c r="F36" s="63">
        <f>udags</f>
        <v>41274</v>
      </c>
    </row>
    <row r="37" spans="1:7" s="65" customFormat="1" ht="15" customHeight="1">
      <c r="A37" s="66"/>
      <c r="B37" s="61"/>
      <c r="C37" s="62"/>
      <c r="D37" s="63"/>
      <c r="E37" s="67"/>
      <c r="F37" s="63"/>
    </row>
    <row r="38" spans="1:7" ht="15" customHeight="1">
      <c r="A38" s="68" t="s">
        <v>7</v>
      </c>
      <c r="B38" s="69"/>
      <c r="C38" s="70"/>
      <c r="D38" s="71"/>
      <c r="E38" s="71"/>
      <c r="F38" s="72"/>
    </row>
    <row r="39" spans="1:7" ht="15" customHeight="1">
      <c r="A39" s="158" t="s">
        <v>22</v>
      </c>
      <c r="B39" s="158"/>
      <c r="C39" s="43"/>
      <c r="D39" s="44">
        <f>+'Aðalbók lagfærð'!H81+'Aðalbók lagfærð'!H82+'Aðalbók lagfærð'!H83+'Aðalbók lagfærð'!H84+'Aðalbók lagfærð'!H85+'Aðalbók lagfærð'!H86+'Aðalbók lagfærð'!H87+'Aðalbók lagfærð'!H88+'Aðalbók lagfærð'!H89+'Aðalbók lagfærð'!H90</f>
        <v>1035985625</v>
      </c>
      <c r="E39" s="45"/>
      <c r="F39" s="44">
        <v>0</v>
      </c>
    </row>
    <row r="40" spans="1:7" ht="15" hidden="1" customHeight="1" outlineLevel="1">
      <c r="A40" s="158" t="s">
        <v>8</v>
      </c>
      <c r="B40" s="158"/>
      <c r="C40" s="43"/>
      <c r="D40" s="44">
        <v>0</v>
      </c>
      <c r="E40" s="45"/>
      <c r="F40" s="44">
        <v>0</v>
      </c>
      <c r="G40" s="73"/>
    </row>
    <row r="41" spans="1:7" ht="15" hidden="1" customHeight="1" outlineLevel="1">
      <c r="A41" s="158" t="s">
        <v>44</v>
      </c>
      <c r="B41" s="158"/>
      <c r="C41" s="43"/>
      <c r="D41" s="44">
        <v>0</v>
      </c>
      <c r="E41" s="45"/>
      <c r="F41" s="44">
        <v>0</v>
      </c>
    </row>
    <row r="42" spans="1:7" ht="15" hidden="1" customHeight="1" outlineLevel="1">
      <c r="A42" s="158" t="s">
        <v>121</v>
      </c>
      <c r="B42" s="158"/>
      <c r="C42" s="43"/>
      <c r="D42" s="44">
        <v>0</v>
      </c>
      <c r="E42" s="45"/>
      <c r="F42" s="44">
        <v>0</v>
      </c>
    </row>
    <row r="43" spans="1:7" ht="15" hidden="1" customHeight="1" outlineLevel="1">
      <c r="A43" s="158" t="s">
        <v>118</v>
      </c>
      <c r="B43" s="158"/>
      <c r="C43" s="43"/>
      <c r="D43" s="44">
        <v>0</v>
      </c>
      <c r="E43" s="45"/>
      <c r="F43" s="44">
        <v>0</v>
      </c>
    </row>
    <row r="44" spans="1:7" ht="15" hidden="1" customHeight="1" outlineLevel="1">
      <c r="A44" s="158" t="s">
        <v>112</v>
      </c>
      <c r="B44" s="158"/>
      <c r="C44" s="43"/>
      <c r="D44" s="44">
        <v>0</v>
      </c>
      <c r="E44" s="45"/>
      <c r="F44" s="44">
        <v>0</v>
      </c>
    </row>
    <row r="45" spans="1:7" ht="15" hidden="1" customHeight="1" outlineLevel="1">
      <c r="A45" s="158" t="s">
        <v>176</v>
      </c>
      <c r="B45" s="158"/>
      <c r="C45" s="43"/>
      <c r="D45" s="44">
        <v>0</v>
      </c>
      <c r="E45" s="45"/>
      <c r="F45" s="44">
        <v>0</v>
      </c>
    </row>
    <row r="46" spans="1:7" ht="15" hidden="1" customHeight="1" outlineLevel="1">
      <c r="A46" s="158" t="s">
        <v>25</v>
      </c>
      <c r="B46" s="158"/>
      <c r="C46" s="74"/>
      <c r="D46" s="44">
        <v>0</v>
      </c>
      <c r="E46" s="45"/>
      <c r="F46" s="44">
        <v>0</v>
      </c>
    </row>
    <row r="47" spans="1:7" ht="4.1500000000000004" customHeight="1" collapsed="1">
      <c r="A47" s="42"/>
      <c r="B47" s="42"/>
      <c r="C47" s="46"/>
      <c r="D47" s="49"/>
      <c r="E47" s="48"/>
      <c r="F47" s="49"/>
    </row>
    <row r="48" spans="1:7" ht="15" customHeight="1">
      <c r="A48" s="75"/>
      <c r="B48" s="76"/>
      <c r="C48" s="77"/>
      <c r="D48" s="78">
        <f>SUM(D39:D46)</f>
        <v>1035985625</v>
      </c>
      <c r="E48" s="45"/>
      <c r="F48" s="78">
        <f>SUM(F39:F46)</f>
        <v>0</v>
      </c>
    </row>
    <row r="49" spans="1:6" ht="15" customHeight="1">
      <c r="A49" s="69"/>
      <c r="B49" s="69"/>
      <c r="C49" s="70"/>
      <c r="D49" s="79"/>
      <c r="E49" s="79"/>
      <c r="F49" s="79"/>
    </row>
    <row r="50" spans="1:6" ht="15" customHeight="1">
      <c r="A50" s="68" t="s">
        <v>9</v>
      </c>
      <c r="B50" s="80"/>
      <c r="C50" s="77"/>
      <c r="D50" s="81"/>
      <c r="E50" s="81"/>
      <c r="F50" s="81"/>
    </row>
    <row r="51" spans="1:6" ht="15" hidden="1" customHeight="1" outlineLevel="1">
      <c r="A51" s="158" t="s">
        <v>10</v>
      </c>
      <c r="B51" s="158"/>
      <c r="C51" s="43"/>
      <c r="D51" s="44">
        <v>0</v>
      </c>
      <c r="E51" s="45"/>
      <c r="F51" s="44">
        <v>0</v>
      </c>
    </row>
    <row r="52" spans="1:6" ht="15" customHeight="1" collapsed="1">
      <c r="A52" s="158" t="s">
        <v>11</v>
      </c>
      <c r="B52" s="158"/>
      <c r="C52" s="43"/>
      <c r="D52" s="44">
        <f>+'Aðalbók lagfærð'!H91</f>
        <v>328819</v>
      </c>
      <c r="E52" s="45"/>
      <c r="F52" s="44">
        <v>0</v>
      </c>
    </row>
    <row r="53" spans="1:6" ht="15" hidden="1" customHeight="1" outlineLevel="1">
      <c r="A53" s="158" t="s">
        <v>118</v>
      </c>
      <c r="B53" s="158"/>
      <c r="C53" s="43"/>
      <c r="D53" s="44">
        <v>0</v>
      </c>
      <c r="E53" s="45"/>
      <c r="F53" s="44">
        <v>0</v>
      </c>
    </row>
    <row r="54" spans="1:6" ht="15" hidden="1" customHeight="1" outlineLevel="1">
      <c r="A54" s="158" t="s">
        <v>34</v>
      </c>
      <c r="B54" s="158"/>
      <c r="C54" s="43"/>
      <c r="D54" s="44">
        <v>0</v>
      </c>
      <c r="E54" s="45"/>
      <c r="F54" s="44">
        <v>0</v>
      </c>
    </row>
    <row r="55" spans="1:6" ht="15" customHeight="1" collapsed="1">
      <c r="A55" s="158" t="s">
        <v>12</v>
      </c>
      <c r="B55" s="158"/>
      <c r="C55" s="43"/>
      <c r="D55" s="44">
        <f>+'Aðalbók lagfærð'!H92+'Aðalbók lagfærð'!H93+'Aðalbók lagfærð'!H94+'Aðalbók lagfærð'!H95</f>
        <v>6002700</v>
      </c>
      <c r="E55" s="45"/>
      <c r="F55" s="44">
        <v>0</v>
      </c>
    </row>
    <row r="56" spans="1:6" s="82" customFormat="1" ht="15" customHeight="1">
      <c r="A56" s="159" t="s">
        <v>33</v>
      </c>
      <c r="B56" s="159"/>
      <c r="C56" s="43"/>
      <c r="D56" s="44">
        <f>+'Aðalbók lagfærð'!H96+'Aðalbók lagfærð'!H97+'Aðalbók lagfærð'!H98</f>
        <v>27058638</v>
      </c>
      <c r="E56" s="45"/>
      <c r="F56" s="44">
        <v>0</v>
      </c>
    </row>
    <row r="57" spans="1:6" s="82" customFormat="1" ht="15" hidden="1" customHeight="1" outlineLevel="1">
      <c r="A57" s="159" t="s">
        <v>120</v>
      </c>
      <c r="B57" s="159"/>
      <c r="C57" s="43"/>
      <c r="D57" s="44">
        <v>0</v>
      </c>
      <c r="E57" s="45"/>
      <c r="F57" s="44">
        <v>0</v>
      </c>
    </row>
    <row r="58" spans="1:6" s="82" customFormat="1" ht="15" hidden="1" customHeight="1" outlineLevel="1">
      <c r="A58" s="159" t="s">
        <v>25</v>
      </c>
      <c r="B58" s="159"/>
      <c r="C58" s="83"/>
      <c r="D58" s="44">
        <v>0</v>
      </c>
      <c r="E58" s="45"/>
      <c r="F58" s="44">
        <v>0</v>
      </c>
    </row>
    <row r="59" spans="1:6" ht="15" hidden="1" customHeight="1" outlineLevel="1">
      <c r="A59" s="160" t="s">
        <v>25</v>
      </c>
      <c r="B59" s="160"/>
      <c r="C59" s="77"/>
      <c r="D59" s="44">
        <v>0</v>
      </c>
      <c r="E59" s="45"/>
      <c r="F59" s="44">
        <v>0</v>
      </c>
    </row>
    <row r="60" spans="1:6" ht="4.1500000000000004" customHeight="1" collapsed="1">
      <c r="A60" s="42"/>
      <c r="B60" s="42"/>
      <c r="C60" s="46"/>
      <c r="D60" s="49"/>
      <c r="E60" s="48"/>
      <c r="F60" s="49"/>
    </row>
    <row r="61" spans="1:6" ht="15" customHeight="1">
      <c r="A61" s="75"/>
      <c r="B61" s="84"/>
      <c r="C61" s="74"/>
      <c r="D61" s="85">
        <f>SUM(D51:D59)</f>
        <v>33390157</v>
      </c>
      <c r="E61" s="45"/>
      <c r="F61" s="85">
        <f>SUM(F51:F59)</f>
        <v>0</v>
      </c>
    </row>
    <row r="62" spans="1:6" ht="15" customHeight="1">
      <c r="A62" s="75"/>
      <c r="B62" s="84"/>
      <c r="C62" s="74"/>
      <c r="D62" s="47"/>
      <c r="E62" s="47"/>
      <c r="F62" s="47"/>
    </row>
    <row r="63" spans="1:6" ht="15" customHeight="1">
      <c r="A63" s="75"/>
      <c r="B63" s="84"/>
      <c r="C63" s="74"/>
      <c r="D63" s="47"/>
      <c r="E63" s="47"/>
      <c r="F63" s="47"/>
    </row>
    <row r="64" spans="1:6" ht="15" customHeight="1">
      <c r="A64" s="75"/>
      <c r="B64" s="84"/>
      <c r="C64" s="74"/>
      <c r="D64" s="47"/>
      <c r="E64" s="47"/>
      <c r="F64" s="47"/>
    </row>
    <row r="65" spans="1:7" ht="15" customHeight="1">
      <c r="A65" s="75"/>
      <c r="B65" s="84"/>
      <c r="C65" s="74"/>
      <c r="D65" s="47"/>
      <c r="E65" s="47"/>
      <c r="F65" s="47"/>
    </row>
    <row r="66" spans="1:7" ht="15" customHeight="1">
      <c r="A66" s="75"/>
      <c r="B66" s="84"/>
      <c r="C66" s="74"/>
      <c r="D66" s="47"/>
      <c r="E66" s="47"/>
      <c r="F66" s="47"/>
    </row>
    <row r="67" spans="1:7" ht="15" customHeight="1">
      <c r="A67" s="75"/>
      <c r="B67" s="84"/>
      <c r="C67" s="74"/>
      <c r="D67" s="47"/>
      <c r="E67" s="47"/>
      <c r="F67" s="47"/>
    </row>
    <row r="68" spans="1:7" ht="15" customHeight="1">
      <c r="A68" s="75"/>
      <c r="B68" s="84"/>
      <c r="C68" s="74"/>
      <c r="D68" s="47"/>
      <c r="E68" s="47"/>
      <c r="F68" s="47"/>
    </row>
    <row r="69" spans="1:7" ht="15" customHeight="1">
      <c r="A69" s="75"/>
      <c r="B69" s="84"/>
      <c r="C69" s="74"/>
      <c r="D69" s="47"/>
      <c r="E69" s="47"/>
      <c r="F69" s="47"/>
    </row>
    <row r="70" spans="1:7" ht="15" customHeight="1">
      <c r="A70" s="75"/>
      <c r="B70" s="84"/>
      <c r="C70" s="74"/>
      <c r="D70" s="47"/>
      <c r="E70" s="47"/>
      <c r="F70" s="47"/>
    </row>
    <row r="71" spans="1:7" ht="15" customHeight="1">
      <c r="A71" s="75"/>
      <c r="B71" s="84"/>
      <c r="C71" s="74"/>
      <c r="D71" s="47"/>
      <c r="E71" s="47"/>
      <c r="F71" s="47"/>
    </row>
    <row r="72" spans="1:7" ht="10.9" customHeight="1">
      <c r="A72" s="75"/>
      <c r="B72" s="84"/>
      <c r="C72" s="74"/>
      <c r="D72" s="47"/>
      <c r="E72" s="47"/>
      <c r="F72" s="47"/>
    </row>
    <row r="73" spans="1:7" ht="15" customHeight="1">
      <c r="A73" s="75"/>
      <c r="B73" s="84"/>
      <c r="C73" s="74"/>
      <c r="D73" s="47"/>
      <c r="E73" s="47"/>
      <c r="F73" s="47"/>
    </row>
    <row r="74" spans="1:7" ht="15" customHeight="1">
      <c r="A74" s="75"/>
      <c r="B74" s="84"/>
      <c r="C74" s="74"/>
      <c r="D74" s="47"/>
      <c r="E74" s="47"/>
      <c r="F74" s="47"/>
    </row>
    <row r="75" spans="1:7" ht="15" customHeight="1">
      <c r="A75" s="86"/>
      <c r="B75" s="51"/>
      <c r="C75" s="74"/>
      <c r="D75" s="87"/>
      <c r="E75" s="87"/>
      <c r="F75" s="87"/>
    </row>
    <row r="76" spans="1:7" ht="15" customHeight="1" thickBot="1">
      <c r="A76" s="165" t="s">
        <v>28</v>
      </c>
      <c r="B76" s="165"/>
      <c r="C76" s="77"/>
      <c r="D76" s="53">
        <f>D61+D48</f>
        <v>1069375782</v>
      </c>
      <c r="E76" s="47"/>
      <c r="F76" s="53">
        <f>F61+F48</f>
        <v>0</v>
      </c>
    </row>
    <row r="77" spans="1:7" ht="15" customHeight="1" thickTop="1">
      <c r="A77" s="88"/>
      <c r="B77" s="51"/>
      <c r="C77" s="77"/>
      <c r="D77" s="86"/>
      <c r="E77" s="86"/>
      <c r="F77" s="89"/>
    </row>
    <row r="78" spans="1:7" s="55" customFormat="1" ht="20.25">
      <c r="A78" s="167">
        <f>ldags</f>
        <v>41639</v>
      </c>
      <c r="B78" s="167"/>
      <c r="C78" s="167"/>
      <c r="D78" s="167"/>
      <c r="E78" s="167"/>
      <c r="F78" s="167"/>
      <c r="G78" s="90"/>
    </row>
    <row r="79" spans="1:7" ht="9" customHeight="1">
      <c r="A79" s="30"/>
      <c r="B79" s="30"/>
      <c r="C79" s="30"/>
      <c r="D79" s="30"/>
      <c r="E79" s="30"/>
      <c r="F79" s="30"/>
    </row>
    <row r="80" spans="1:7" ht="15" customHeight="1">
      <c r="A80" s="86"/>
      <c r="B80" s="56" t="s">
        <v>35</v>
      </c>
      <c r="C80" s="58"/>
      <c r="D80" s="86"/>
      <c r="E80" s="86"/>
      <c r="F80" s="91"/>
    </row>
    <row r="81" spans="1:9" ht="15" customHeight="1">
      <c r="A81" s="92"/>
      <c r="B81" s="92"/>
      <c r="C81" s="92"/>
      <c r="D81" s="92"/>
      <c r="E81" s="92"/>
      <c r="F81" s="92"/>
      <c r="G81" s="92"/>
    </row>
    <row r="82" spans="1:9" s="65" customFormat="1" ht="15" customHeight="1">
      <c r="A82" s="93" t="s">
        <v>36</v>
      </c>
      <c r="B82" s="93"/>
      <c r="C82" s="62" t="s">
        <v>1</v>
      </c>
      <c r="D82" s="63">
        <f>ldags</f>
        <v>41639</v>
      </c>
      <c r="E82" s="67"/>
      <c r="F82" s="63">
        <f>udags</f>
        <v>41274</v>
      </c>
    </row>
    <row r="83" spans="1:9" ht="15" customHeight="1">
      <c r="A83" s="75"/>
      <c r="B83" s="51"/>
      <c r="C83" s="77"/>
      <c r="D83" s="76"/>
      <c r="E83" s="76"/>
      <c r="F83" s="76"/>
    </row>
    <row r="84" spans="1:9" ht="15" customHeight="1">
      <c r="A84" s="94" t="s">
        <v>13</v>
      </c>
      <c r="B84" s="80"/>
      <c r="C84" s="43"/>
      <c r="D84" s="87"/>
      <c r="E84" s="87"/>
      <c r="F84" s="87"/>
    </row>
    <row r="85" spans="1:9" ht="15" customHeight="1">
      <c r="A85" s="166" t="s">
        <v>14</v>
      </c>
      <c r="B85" s="166"/>
      <c r="C85" s="74"/>
      <c r="D85" s="95">
        <f>-'Aðalbók lagfærð'!H99</f>
        <v>60000000</v>
      </c>
      <c r="E85" s="47"/>
      <c r="F85" s="95">
        <v>0</v>
      </c>
    </row>
    <row r="86" spans="1:9" ht="15" customHeight="1">
      <c r="A86" s="166" t="s">
        <v>45</v>
      </c>
      <c r="B86" s="166"/>
      <c r="C86" s="74"/>
      <c r="D86" s="95">
        <f>-'Aðalbók lagfærð'!H100</f>
        <v>6736038</v>
      </c>
      <c r="E86" s="47"/>
      <c r="F86" s="95">
        <v>0</v>
      </c>
    </row>
    <row r="87" spans="1:9" ht="15" customHeight="1">
      <c r="A87" s="166" t="s">
        <v>130</v>
      </c>
      <c r="B87" s="166"/>
      <c r="C87" s="70"/>
      <c r="D87" s="95">
        <f>-'Aðalbók lagfærð'!H101</f>
        <v>7760183</v>
      </c>
      <c r="E87" s="47"/>
      <c r="F87" s="95">
        <v>0</v>
      </c>
    </row>
    <row r="88" spans="1:9" ht="15" hidden="1" customHeight="1" outlineLevel="1">
      <c r="A88" s="166" t="s">
        <v>119</v>
      </c>
      <c r="B88" s="166"/>
      <c r="C88" s="70"/>
      <c r="D88" s="95">
        <v>0</v>
      </c>
      <c r="E88" s="47"/>
      <c r="F88" s="95">
        <v>0</v>
      </c>
    </row>
    <row r="89" spans="1:9" ht="15" hidden="1" customHeight="1" outlineLevel="1">
      <c r="A89" s="166" t="s">
        <v>25</v>
      </c>
      <c r="B89" s="166"/>
      <c r="C89" s="74"/>
      <c r="D89" s="95">
        <v>0</v>
      </c>
      <c r="E89" s="47"/>
      <c r="F89" s="95">
        <v>0</v>
      </c>
    </row>
    <row r="90" spans="1:9" ht="15" customHeight="1" collapsed="1">
      <c r="A90" s="166" t="s">
        <v>15</v>
      </c>
      <c r="B90" s="166"/>
      <c r="C90" s="74"/>
      <c r="D90" s="95">
        <f>-'Aðalbók lagfærð'!H102+hagn</f>
        <v>-613682445</v>
      </c>
      <c r="E90" s="47"/>
      <c r="F90" s="95">
        <v>0</v>
      </c>
    </row>
    <row r="91" spans="1:9" ht="4.1500000000000004" customHeight="1">
      <c r="A91" s="42"/>
      <c r="B91" s="42"/>
      <c r="C91" s="46"/>
      <c r="D91" s="49"/>
      <c r="E91" s="48"/>
      <c r="F91" s="49"/>
    </row>
    <row r="92" spans="1:9" ht="19.149999999999999" customHeight="1">
      <c r="A92" s="164" t="s">
        <v>13</v>
      </c>
      <c r="B92" s="164"/>
      <c r="C92" s="74"/>
      <c r="D92" s="96">
        <f>SUM(D85:D91)</f>
        <v>-539186224</v>
      </c>
      <c r="E92" s="47"/>
      <c r="F92" s="96">
        <f>SUM(F85:F91)</f>
        <v>0</v>
      </c>
    </row>
    <row r="93" spans="1:9" ht="15" customHeight="1">
      <c r="A93" s="88"/>
      <c r="B93" s="42"/>
      <c r="C93" s="74"/>
      <c r="D93" s="47"/>
      <c r="E93" s="47"/>
      <c r="F93" s="47"/>
    </row>
    <row r="94" spans="1:9" ht="15" customHeight="1">
      <c r="A94" s="94" t="s">
        <v>111</v>
      </c>
      <c r="B94" s="80"/>
      <c r="C94" s="97"/>
      <c r="D94" s="87"/>
      <c r="E94" s="87"/>
      <c r="F94" s="87"/>
    </row>
    <row r="95" spans="1:9" ht="15" customHeight="1">
      <c r="A95" s="158" t="s">
        <v>18</v>
      </c>
      <c r="B95" s="158"/>
      <c r="C95" s="43"/>
      <c r="D95" s="95">
        <f>-'Aðalbók lagfærð'!H104-'Aðalbók lagfærð'!H105-'Aðalbók lagfærð'!H106-'Aðalbók lagfærð'!H107-'Aðalbók lagfærð'!H108-'Aðalbók lagfærð'!H109</f>
        <v>1241189692.7645855</v>
      </c>
      <c r="E95" s="47"/>
      <c r="F95" s="95">
        <v>0</v>
      </c>
      <c r="I95" s="98"/>
    </row>
    <row r="96" spans="1:9" ht="15" hidden="1" customHeight="1" outlineLevel="1">
      <c r="A96" s="158" t="s">
        <v>108</v>
      </c>
      <c r="B96" s="158"/>
      <c r="C96" s="43"/>
      <c r="D96" s="95">
        <v>0</v>
      </c>
      <c r="E96" s="47"/>
      <c r="F96" s="95">
        <v>0</v>
      </c>
    </row>
    <row r="97" spans="1:6" ht="15" hidden="1" customHeight="1" outlineLevel="1">
      <c r="A97" s="158" t="s">
        <v>107</v>
      </c>
      <c r="B97" s="158"/>
      <c r="C97" s="43"/>
      <c r="D97" s="95">
        <v>0</v>
      </c>
      <c r="E97" s="47"/>
      <c r="F97" s="95">
        <v>0</v>
      </c>
    </row>
    <row r="98" spans="1:6" ht="15" hidden="1" customHeight="1" outlineLevel="1">
      <c r="A98" s="158" t="s">
        <v>37</v>
      </c>
      <c r="B98" s="158"/>
      <c r="C98" s="43"/>
      <c r="D98" s="95">
        <v>0</v>
      </c>
      <c r="E98" s="47"/>
      <c r="F98" s="95">
        <v>0</v>
      </c>
    </row>
    <row r="99" spans="1:6" ht="15" hidden="1" customHeight="1" outlineLevel="1">
      <c r="A99" s="158" t="s">
        <v>25</v>
      </c>
      <c r="B99" s="158"/>
      <c r="C99" s="77"/>
      <c r="D99" s="95">
        <v>0</v>
      </c>
      <c r="E99" s="47"/>
      <c r="F99" s="95">
        <v>0</v>
      </c>
    </row>
    <row r="100" spans="1:6" ht="15" hidden="1" customHeight="1" outlineLevel="1">
      <c r="A100" s="158" t="s">
        <v>25</v>
      </c>
      <c r="B100" s="158"/>
      <c r="C100" s="77"/>
      <c r="D100" s="95">
        <v>0</v>
      </c>
      <c r="E100" s="47"/>
      <c r="F100" s="95">
        <v>0</v>
      </c>
    </row>
    <row r="101" spans="1:6" ht="15" customHeight="1" collapsed="1">
      <c r="A101" s="158" t="s">
        <v>16</v>
      </c>
      <c r="B101" s="158"/>
      <c r="C101" s="43"/>
      <c r="D101" s="95">
        <f>-'Aðalbók lagfærð'!H103</f>
        <v>38692236</v>
      </c>
      <c r="E101" s="47"/>
      <c r="F101" s="95">
        <v>0</v>
      </c>
    </row>
    <row r="102" spans="1:6" ht="15" hidden="1" customHeight="1" outlineLevel="1">
      <c r="A102" s="158" t="s">
        <v>123</v>
      </c>
      <c r="B102" s="158"/>
      <c r="C102" s="70"/>
      <c r="D102" s="95">
        <v>0</v>
      </c>
      <c r="E102" s="47"/>
      <c r="F102" s="95">
        <v>0</v>
      </c>
    </row>
    <row r="103" spans="1:6" ht="4.1500000000000004" customHeight="1" collapsed="1">
      <c r="A103" s="42"/>
      <c r="B103" s="42"/>
      <c r="C103" s="46"/>
      <c r="D103" s="49"/>
      <c r="E103" s="48"/>
      <c r="F103" s="49"/>
    </row>
    <row r="104" spans="1:6" ht="15" customHeight="1">
      <c r="A104" s="88"/>
      <c r="B104" s="84"/>
      <c r="C104" s="70"/>
      <c r="D104" s="96">
        <f>SUM(D95:D102)</f>
        <v>1279881928.7645855</v>
      </c>
      <c r="E104" s="47"/>
      <c r="F104" s="96">
        <f>SUM(F95:F102)</f>
        <v>0</v>
      </c>
    </row>
    <row r="105" spans="1:6" ht="15" customHeight="1">
      <c r="A105" s="68" t="s">
        <v>29</v>
      </c>
      <c r="B105" s="51"/>
      <c r="C105" s="77"/>
      <c r="D105" s="87"/>
      <c r="E105" s="87"/>
      <c r="F105" s="87"/>
    </row>
    <row r="106" spans="1:6" ht="15" customHeight="1">
      <c r="A106" s="166" t="s">
        <v>103</v>
      </c>
      <c r="B106" s="166"/>
      <c r="C106" s="43"/>
      <c r="D106" s="95">
        <f>-'Aðalbók lagfærð'!H111</f>
        <v>978705</v>
      </c>
      <c r="E106" s="47"/>
      <c r="F106" s="95">
        <v>0</v>
      </c>
    </row>
    <row r="107" spans="1:6" ht="15" hidden="1" customHeight="1" outlineLevel="1">
      <c r="A107" s="166" t="s">
        <v>18</v>
      </c>
      <c r="B107" s="166"/>
      <c r="C107" s="43"/>
      <c r="D107" s="95">
        <v>0</v>
      </c>
      <c r="E107" s="47"/>
      <c r="F107" s="95">
        <v>0</v>
      </c>
    </row>
    <row r="108" spans="1:6" ht="15" hidden="1" customHeight="1" outlineLevel="1">
      <c r="A108" s="166" t="s">
        <v>123</v>
      </c>
      <c r="B108" s="166"/>
      <c r="C108" s="43"/>
      <c r="D108" s="95">
        <v>0</v>
      </c>
      <c r="E108" s="47"/>
      <c r="F108" s="95">
        <v>0</v>
      </c>
    </row>
    <row r="109" spans="1:6" ht="15" customHeight="1" collapsed="1">
      <c r="A109" s="166" t="s">
        <v>38</v>
      </c>
      <c r="B109" s="166"/>
      <c r="C109" s="43"/>
      <c r="D109" s="95">
        <f>-'Aðalbók lagfærð'!H110</f>
        <v>322661958</v>
      </c>
      <c r="E109" s="47"/>
      <c r="F109" s="95">
        <v>0</v>
      </c>
    </row>
    <row r="110" spans="1:6" ht="15" hidden="1" customHeight="1" outlineLevel="1">
      <c r="A110" s="166" t="s">
        <v>122</v>
      </c>
      <c r="B110" s="166"/>
      <c r="C110" s="43"/>
      <c r="D110" s="95">
        <v>0</v>
      </c>
      <c r="E110" s="47"/>
      <c r="F110" s="95">
        <v>0</v>
      </c>
    </row>
    <row r="111" spans="1:6" ht="15" hidden="1" customHeight="1" outlineLevel="1">
      <c r="A111" s="166" t="s">
        <v>25</v>
      </c>
      <c r="B111" s="166"/>
      <c r="C111" s="70"/>
      <c r="D111" s="95">
        <v>0</v>
      </c>
      <c r="E111" s="47"/>
      <c r="F111" s="95">
        <v>0</v>
      </c>
    </row>
    <row r="112" spans="1:6" ht="15" hidden="1" customHeight="1" outlineLevel="1">
      <c r="A112" s="166" t="s">
        <v>25</v>
      </c>
      <c r="B112" s="166"/>
      <c r="C112" s="70"/>
      <c r="D112" s="95">
        <v>0</v>
      </c>
      <c r="E112" s="47"/>
      <c r="F112" s="95">
        <v>0</v>
      </c>
    </row>
    <row r="113" spans="1:7" ht="15" customHeight="1" collapsed="1">
      <c r="A113" s="166" t="s">
        <v>19</v>
      </c>
      <c r="B113" s="166"/>
      <c r="C113" s="43"/>
      <c r="D113" s="95">
        <f>-'Aðalbók lagfærð'!H112-'Aðalbók lagfærð'!H113-'Aðalbók lagfærð'!H114</f>
        <v>5039413.7959183678</v>
      </c>
      <c r="E113" s="47"/>
      <c r="F113" s="95">
        <v>0</v>
      </c>
    </row>
    <row r="114" spans="1:7" ht="4.1500000000000004" customHeight="1">
      <c r="A114" s="42"/>
      <c r="B114" s="42"/>
      <c r="C114" s="46"/>
      <c r="D114" s="49"/>
      <c r="E114" s="48"/>
      <c r="F114" s="49"/>
    </row>
    <row r="115" spans="1:7" ht="15" customHeight="1">
      <c r="A115" s="88"/>
      <c r="B115" s="84"/>
      <c r="C115" s="70"/>
      <c r="D115" s="96">
        <f>SUM(D106:D113)</f>
        <v>328680076.79591835</v>
      </c>
      <c r="E115" s="47"/>
      <c r="F115" s="96">
        <f>SUM(F106:F113)</f>
        <v>0</v>
      </c>
    </row>
    <row r="116" spans="1:7" ht="19.149999999999999" customHeight="1">
      <c r="A116" s="164" t="s">
        <v>17</v>
      </c>
      <c r="B116" s="164"/>
      <c r="C116" s="70"/>
      <c r="D116" s="99">
        <f>D104+D115</f>
        <v>1608562005.560504</v>
      </c>
      <c r="E116" s="47"/>
      <c r="F116" s="99">
        <f>F104+F115</f>
        <v>0</v>
      </c>
    </row>
    <row r="117" spans="1:7" ht="19.149999999999999" customHeight="1" thickBot="1">
      <c r="A117" s="165" t="s">
        <v>36</v>
      </c>
      <c r="B117" s="165"/>
      <c r="C117" s="77"/>
      <c r="D117" s="53">
        <f>D116+D92</f>
        <v>1069375781.560504</v>
      </c>
      <c r="E117" s="47"/>
      <c r="F117" s="53">
        <f>F116+F92</f>
        <v>0</v>
      </c>
    </row>
    <row r="118" spans="1:7" ht="15" customHeight="1" thickTop="1">
      <c r="A118" s="100" t="str">
        <f>IF(ROUND(D117-D76,0)=0,"","EFNAHAGSREIKNINGUR STEMMIR EKKI, ÞAÐ MUNAR "&amp;D117-D76&amp;" KRÓNUM")&amp;IF(ROUND(F117-F76,0)=0,""," EFNAHAGSREIKNINGUR FYRRA ÁRS STEMMIR EKKI, ÞAÐ MUNAR "&amp;F117-F76&amp;" KRÓNUM")</f>
        <v/>
      </c>
      <c r="B118" s="51"/>
      <c r="C118" s="77"/>
      <c r="D118" s="101"/>
      <c r="E118" s="101"/>
      <c r="F118" s="101"/>
    </row>
    <row r="119" spans="1:7" ht="15" customHeight="1">
      <c r="A119" s="88"/>
      <c r="B119" s="51"/>
      <c r="C119" s="77"/>
      <c r="D119" s="101"/>
      <c r="E119" s="101"/>
      <c r="F119" s="101"/>
    </row>
    <row r="120" spans="1:7" s="55" customFormat="1" ht="20.25" hidden="1" outlineLevel="1">
      <c r="A120" s="168" t="str">
        <f>"Yfirlit um sjóðstreymi ársins "&amp;ar0</f>
        <v>Yfirlit um sjóðstreymi ársins 2013</v>
      </c>
      <c r="B120" s="168"/>
      <c r="C120" s="168"/>
      <c r="D120" s="168"/>
      <c r="E120" s="168"/>
      <c r="F120" s="168"/>
      <c r="G120" s="102"/>
    </row>
    <row r="121" spans="1:7" ht="9" hidden="1" customHeight="1" outlineLevel="1">
      <c r="A121" s="103"/>
      <c r="B121" s="104"/>
      <c r="C121" s="104"/>
      <c r="D121" s="104"/>
      <c r="E121" s="104"/>
      <c r="F121" s="104"/>
    </row>
    <row r="122" spans="1:7" ht="15" hidden="1" customHeight="1" outlineLevel="1">
      <c r="A122" s="105"/>
      <c r="B122" s="106"/>
      <c r="C122" s="58"/>
      <c r="D122" s="86"/>
      <c r="E122" s="86"/>
      <c r="F122" s="107"/>
    </row>
    <row r="123" spans="1:7" ht="15" hidden="1" customHeight="1" outlineLevel="1">
      <c r="A123" s="105"/>
      <c r="B123" s="106"/>
      <c r="C123" s="108"/>
      <c r="D123" s="109"/>
      <c r="E123" s="109"/>
      <c r="F123" s="110"/>
    </row>
    <row r="124" spans="1:7" ht="15" hidden="1" customHeight="1" outlineLevel="1">
      <c r="A124" s="111"/>
      <c r="B124" s="112"/>
      <c r="C124" s="62" t="s">
        <v>1</v>
      </c>
      <c r="D124" s="35">
        <f>ar0</f>
        <v>2013</v>
      </c>
      <c r="E124" s="36"/>
      <c r="F124" s="35">
        <f>ar_1</f>
        <v>2012</v>
      </c>
    </row>
    <row r="125" spans="1:7" ht="15" hidden="1" customHeight="1" outlineLevel="1">
      <c r="A125" s="113" t="s">
        <v>39</v>
      </c>
      <c r="B125" s="112"/>
      <c r="C125" s="114"/>
      <c r="D125" s="71"/>
      <c r="E125" s="71"/>
      <c r="F125" s="72"/>
    </row>
    <row r="126" spans="1:7" ht="15" hidden="1" customHeight="1" outlineLevel="1">
      <c r="A126" s="42" t="s">
        <v>128</v>
      </c>
      <c r="B126" s="42"/>
      <c r="C126" s="70"/>
      <c r="D126" s="47">
        <v>0</v>
      </c>
      <c r="E126" s="47"/>
      <c r="F126" s="47">
        <f>F18</f>
        <v>0</v>
      </c>
    </row>
    <row r="127" spans="1:7" ht="15" hidden="1" customHeight="1" outlineLevel="1">
      <c r="A127" s="42" t="s">
        <v>6</v>
      </c>
      <c r="B127" s="42"/>
      <c r="C127" s="43"/>
      <c r="D127" s="47">
        <v>0</v>
      </c>
      <c r="E127" s="47"/>
      <c r="F127" s="47">
        <v>0</v>
      </c>
    </row>
    <row r="128" spans="1:7" ht="15" hidden="1" customHeight="1" outlineLevel="1">
      <c r="A128" s="42" t="s">
        <v>114</v>
      </c>
      <c r="B128" s="42"/>
      <c r="C128" s="70"/>
      <c r="D128" s="47">
        <v>0</v>
      </c>
      <c r="E128" s="47"/>
      <c r="F128" s="47">
        <v>0</v>
      </c>
    </row>
    <row r="129" spans="1:6" ht="15" hidden="1" customHeight="1" outlineLevel="1">
      <c r="A129" s="42" t="s">
        <v>113</v>
      </c>
      <c r="B129" s="42"/>
      <c r="C129" s="70"/>
      <c r="D129" s="47">
        <v>0</v>
      </c>
      <c r="E129" s="47"/>
      <c r="F129" s="47">
        <v>0</v>
      </c>
    </row>
    <row r="130" spans="1:6" ht="4.1500000000000004" hidden="1" customHeight="1" outlineLevel="1">
      <c r="A130" s="42"/>
      <c r="B130" s="42"/>
      <c r="C130" s="46"/>
      <c r="D130" s="49"/>
      <c r="E130" s="48"/>
      <c r="F130" s="49"/>
    </row>
    <row r="131" spans="1:6" ht="15" hidden="1" customHeight="1" outlineLevel="1">
      <c r="A131" s="115" t="s">
        <v>168</v>
      </c>
      <c r="C131" s="70"/>
      <c r="D131" s="116">
        <f>SUM(D126:D129)</f>
        <v>0</v>
      </c>
      <c r="E131" s="47"/>
      <c r="F131" s="116">
        <f>SUM(F126:F129)</f>
        <v>0</v>
      </c>
    </row>
    <row r="132" spans="1:6" ht="15" hidden="1" customHeight="1" outlineLevel="1">
      <c r="A132" s="42" t="s">
        <v>115</v>
      </c>
      <c r="B132" s="42"/>
      <c r="C132" s="70"/>
      <c r="D132" s="47">
        <v>0</v>
      </c>
      <c r="E132" s="47"/>
      <c r="F132" s="47">
        <v>0</v>
      </c>
    </row>
    <row r="133" spans="1:6" ht="15" hidden="1" customHeight="1" outlineLevel="1">
      <c r="A133" s="42" t="s">
        <v>177</v>
      </c>
      <c r="B133" s="42"/>
      <c r="C133" s="70"/>
      <c r="D133" s="47">
        <v>0</v>
      </c>
      <c r="E133" s="47"/>
      <c r="F133" s="47">
        <v>0</v>
      </c>
    </row>
    <row r="134" spans="1:6" ht="15" hidden="1" customHeight="1" outlineLevel="1">
      <c r="A134" s="42" t="s">
        <v>178</v>
      </c>
      <c r="B134" s="42"/>
      <c r="C134" s="70"/>
      <c r="D134" s="47">
        <v>0</v>
      </c>
      <c r="E134" s="47"/>
      <c r="F134" s="47">
        <v>0</v>
      </c>
    </row>
    <row r="135" spans="1:6" ht="4.1500000000000004" hidden="1" customHeight="1" outlineLevel="1">
      <c r="A135" s="42"/>
      <c r="B135" s="42"/>
      <c r="C135" s="46"/>
      <c r="D135" s="49"/>
      <c r="E135" s="48"/>
      <c r="F135" s="49"/>
    </row>
    <row r="136" spans="1:6" ht="15" hidden="1" customHeight="1" outlineLevel="1">
      <c r="A136" s="115" t="s">
        <v>169</v>
      </c>
      <c r="C136" s="70"/>
      <c r="D136" s="116">
        <f>SUM(D131:D134)</f>
        <v>0</v>
      </c>
      <c r="E136" s="47"/>
      <c r="F136" s="116">
        <f>SUM(F131:F134)</f>
        <v>0</v>
      </c>
    </row>
    <row r="137" spans="1:6" ht="15" hidden="1" customHeight="1" outlineLevel="1">
      <c r="A137" s="42" t="s">
        <v>124</v>
      </c>
      <c r="B137" s="42"/>
      <c r="C137" s="70"/>
      <c r="D137" s="47">
        <v>0</v>
      </c>
      <c r="E137" s="47"/>
      <c r="F137" s="47">
        <v>0</v>
      </c>
    </row>
    <row r="138" spans="1:6" ht="15" hidden="1" customHeight="1" outlineLevel="1">
      <c r="A138" s="42" t="s">
        <v>26</v>
      </c>
      <c r="B138" s="42"/>
      <c r="C138" s="70"/>
      <c r="D138" s="47">
        <v>0</v>
      </c>
      <c r="E138" s="47"/>
      <c r="F138" s="47">
        <v>0</v>
      </c>
    </row>
    <row r="139" spans="1:6" s="119" customFormat="1" ht="15" hidden="1" customHeight="1" outlineLevel="1">
      <c r="A139" s="42" t="s">
        <v>27</v>
      </c>
      <c r="B139" s="42"/>
      <c r="C139" s="117"/>
      <c r="D139" s="118">
        <v>0</v>
      </c>
      <c r="E139" s="118"/>
      <c r="F139" s="118">
        <v>0</v>
      </c>
    </row>
    <row r="140" spans="1:6" ht="4.1500000000000004" hidden="1" customHeight="1" outlineLevel="1">
      <c r="A140" s="42"/>
      <c r="B140" s="42"/>
      <c r="C140" s="46"/>
      <c r="D140" s="49"/>
      <c r="E140" s="48"/>
      <c r="F140" s="49"/>
    </row>
    <row r="141" spans="1:6" ht="19.149999999999999" hidden="1" customHeight="1" outlineLevel="1">
      <c r="A141" s="120" t="s">
        <v>167</v>
      </c>
      <c r="C141" s="70"/>
      <c r="D141" s="96">
        <f>SUM(D136:D139)</f>
        <v>0</v>
      </c>
      <c r="E141" s="47"/>
      <c r="F141" s="96">
        <f>SUM(F136:F139)</f>
        <v>0</v>
      </c>
    </row>
    <row r="142" spans="1:6" ht="15" hidden="1" customHeight="1" outlineLevel="1">
      <c r="A142" s="51"/>
      <c r="B142" s="112"/>
      <c r="C142" s="70"/>
      <c r="D142" s="121"/>
      <c r="E142" s="121"/>
      <c r="F142" s="121"/>
    </row>
    <row r="143" spans="1:6" ht="15" hidden="1" customHeight="1" outlineLevel="1">
      <c r="A143" s="113" t="s">
        <v>159</v>
      </c>
      <c r="B143" s="122"/>
      <c r="C143" s="70"/>
      <c r="D143" s="121"/>
      <c r="E143" s="121"/>
      <c r="F143" s="121"/>
    </row>
    <row r="144" spans="1:6" ht="15" hidden="1" customHeight="1" outlineLevel="1">
      <c r="A144" s="42" t="s">
        <v>116</v>
      </c>
      <c r="B144" s="42"/>
      <c r="C144" s="70"/>
      <c r="D144" s="47">
        <v>0</v>
      </c>
      <c r="E144" s="47"/>
      <c r="F144" s="47">
        <v>0</v>
      </c>
    </row>
    <row r="145" spans="1:6" ht="15" hidden="1" customHeight="1" outlineLevel="1">
      <c r="A145" s="42" t="s">
        <v>161</v>
      </c>
      <c r="B145" s="42"/>
      <c r="C145" s="43"/>
      <c r="D145" s="47">
        <v>0</v>
      </c>
      <c r="E145" s="47"/>
      <c r="F145" s="47">
        <v>0</v>
      </c>
    </row>
    <row r="146" spans="1:6" ht="15" hidden="1" customHeight="1" outlineLevel="1">
      <c r="A146" s="42" t="s">
        <v>125</v>
      </c>
      <c r="B146" s="42"/>
      <c r="C146" s="70"/>
      <c r="D146" s="47">
        <v>0</v>
      </c>
      <c r="E146" s="47"/>
      <c r="F146" s="47">
        <v>0</v>
      </c>
    </row>
    <row r="147" spans="1:6" ht="15" hidden="1" customHeight="1" outlineLevel="1">
      <c r="A147" s="42" t="s">
        <v>126</v>
      </c>
      <c r="B147" s="42"/>
      <c r="C147" s="70"/>
      <c r="D147" s="47">
        <v>0</v>
      </c>
      <c r="E147" s="47"/>
      <c r="F147" s="47">
        <v>0</v>
      </c>
    </row>
    <row r="148" spans="1:6" ht="15" hidden="1" customHeight="1" outlineLevel="1">
      <c r="A148" s="42" t="s">
        <v>160</v>
      </c>
      <c r="B148" s="42"/>
      <c r="C148" s="70"/>
      <c r="D148" s="47">
        <v>0</v>
      </c>
      <c r="E148" s="47"/>
      <c r="F148" s="47">
        <v>0</v>
      </c>
    </row>
    <row r="149" spans="1:6" ht="15" hidden="1" customHeight="1" outlineLevel="1">
      <c r="A149" s="42" t="s">
        <v>170</v>
      </c>
      <c r="B149" s="42"/>
      <c r="C149" s="70"/>
      <c r="D149" s="47">
        <v>0</v>
      </c>
      <c r="E149" s="47"/>
      <c r="F149" s="47">
        <v>0</v>
      </c>
    </row>
    <row r="150" spans="1:6" ht="15" hidden="1" customHeight="1" outlineLevel="1">
      <c r="A150" s="42" t="s">
        <v>127</v>
      </c>
      <c r="B150" s="42"/>
      <c r="C150" s="70"/>
      <c r="D150" s="47">
        <v>0</v>
      </c>
      <c r="E150" s="47"/>
      <c r="F150" s="47">
        <v>0</v>
      </c>
    </row>
    <row r="151" spans="1:6" ht="4.1500000000000004" hidden="1" customHeight="1" outlineLevel="1">
      <c r="A151" s="42"/>
      <c r="B151" s="42"/>
      <c r="C151" s="46"/>
      <c r="D151" s="49"/>
      <c r="E151" s="48"/>
      <c r="F151" s="49"/>
    </row>
    <row r="152" spans="1:6" ht="19.149999999999999" hidden="1" customHeight="1" outlineLevel="1">
      <c r="A152" s="51"/>
      <c r="B152" s="123"/>
      <c r="C152" s="70"/>
      <c r="D152" s="96">
        <f>SUM(D144:D150)</f>
        <v>0</v>
      </c>
      <c r="E152" s="47"/>
      <c r="F152" s="96">
        <f>SUM(F144:F150)</f>
        <v>0</v>
      </c>
    </row>
    <row r="153" spans="1:6" ht="15" hidden="1" customHeight="1" outlineLevel="1">
      <c r="A153" s="51"/>
      <c r="B153" s="124"/>
      <c r="C153" s="70"/>
      <c r="D153" s="125"/>
      <c r="E153" s="125"/>
      <c r="F153" s="125"/>
    </row>
    <row r="154" spans="1:6" ht="15" hidden="1" customHeight="1" outlineLevel="1">
      <c r="A154" s="113" t="s">
        <v>20</v>
      </c>
      <c r="B154" s="122"/>
      <c r="C154" s="70"/>
      <c r="D154" s="121"/>
      <c r="E154" s="121"/>
      <c r="F154" s="121"/>
    </row>
    <row r="155" spans="1:6" ht="15" hidden="1" customHeight="1" outlineLevel="1">
      <c r="A155" s="42" t="s">
        <v>21</v>
      </c>
      <c r="B155" s="41"/>
      <c r="C155" s="43"/>
      <c r="D155" s="47">
        <v>0</v>
      </c>
      <c r="E155" s="47"/>
      <c r="F155" s="47">
        <v>0</v>
      </c>
    </row>
    <row r="156" spans="1:6" ht="15" hidden="1" customHeight="1" outlineLevel="1">
      <c r="A156" s="42" t="s">
        <v>162</v>
      </c>
      <c r="B156" s="42"/>
      <c r="C156" s="70"/>
      <c r="D156" s="47">
        <v>0</v>
      </c>
      <c r="E156" s="47"/>
      <c r="F156" s="47">
        <v>0</v>
      </c>
    </row>
    <row r="157" spans="1:6" ht="15" hidden="1" customHeight="1" outlineLevel="1">
      <c r="A157" s="42" t="s">
        <v>109</v>
      </c>
      <c r="B157" s="42"/>
      <c r="C157" s="70"/>
      <c r="D157" s="47">
        <v>0</v>
      </c>
      <c r="E157" s="47"/>
      <c r="F157" s="47">
        <v>0</v>
      </c>
    </row>
    <row r="158" spans="1:6" ht="15" hidden="1" customHeight="1" outlineLevel="1">
      <c r="A158" s="42" t="s">
        <v>40</v>
      </c>
      <c r="B158" s="42"/>
      <c r="C158" s="43"/>
      <c r="D158" s="47">
        <v>0</v>
      </c>
      <c r="E158" s="47"/>
      <c r="F158" s="47">
        <v>0</v>
      </c>
    </row>
    <row r="159" spans="1:6" ht="15" hidden="1" customHeight="1" outlineLevel="1">
      <c r="A159" s="42" t="s">
        <v>163</v>
      </c>
      <c r="B159" s="42"/>
      <c r="C159" s="70"/>
      <c r="D159" s="47">
        <v>0</v>
      </c>
      <c r="E159" s="47"/>
      <c r="F159" s="47">
        <v>0</v>
      </c>
    </row>
    <row r="160" spans="1:6" ht="15" hidden="1" customHeight="1" outlineLevel="1">
      <c r="A160" s="42" t="s">
        <v>110</v>
      </c>
      <c r="B160" s="42"/>
      <c r="C160" s="70"/>
      <c r="D160" s="47">
        <v>0</v>
      </c>
      <c r="E160" s="47"/>
      <c r="F160" s="47">
        <v>0</v>
      </c>
    </row>
    <row r="161" spans="1:8" ht="4.1500000000000004" hidden="1" customHeight="1" outlineLevel="1">
      <c r="A161" s="42"/>
      <c r="B161" s="42"/>
      <c r="C161" s="46"/>
      <c r="D161" s="49"/>
      <c r="E161" s="48"/>
      <c r="F161" s="49"/>
    </row>
    <row r="162" spans="1:8" ht="19.149999999999999" hidden="1" customHeight="1" outlineLevel="1">
      <c r="A162" s="51"/>
      <c r="B162" s="84"/>
      <c r="C162" s="70"/>
      <c r="D162" s="96">
        <f>SUM(D155:D160)</f>
        <v>0</v>
      </c>
      <c r="E162" s="47"/>
      <c r="F162" s="96">
        <f>SUM(F155:F160)</f>
        <v>0</v>
      </c>
    </row>
    <row r="163" spans="1:8" ht="19.149999999999999" hidden="1" customHeight="1" outlineLevel="1">
      <c r="A163" s="42" t="s">
        <v>164</v>
      </c>
      <c r="B163" s="42"/>
      <c r="C163" s="70"/>
      <c r="D163" s="47">
        <f>+D141+D152+D162</f>
        <v>0</v>
      </c>
      <c r="E163" s="47"/>
      <c r="F163" s="47">
        <f>+F141+F152+F162</f>
        <v>0</v>
      </c>
    </row>
    <row r="164" spans="1:8" ht="19.149999999999999" hidden="1" customHeight="1" outlineLevel="1">
      <c r="A164" s="42" t="s">
        <v>165</v>
      </c>
      <c r="B164" s="42"/>
      <c r="C164" s="70"/>
      <c r="D164" s="47">
        <v>0</v>
      </c>
      <c r="E164" s="47"/>
      <c r="F164" s="47">
        <v>0</v>
      </c>
    </row>
    <row r="165" spans="1:8" ht="19.149999999999999" hidden="1" customHeight="1" outlineLevel="1">
      <c r="A165" s="42" t="s">
        <v>117</v>
      </c>
      <c r="B165" s="42"/>
      <c r="C165" s="70"/>
      <c r="D165" s="47">
        <v>0</v>
      </c>
      <c r="E165" s="47"/>
      <c r="F165" s="47">
        <v>0</v>
      </c>
    </row>
    <row r="166" spans="1:8" ht="4.1500000000000004" hidden="1" customHeight="1" outlineLevel="1">
      <c r="A166" s="42"/>
      <c r="B166" s="42"/>
      <c r="C166" s="46"/>
      <c r="D166" s="49"/>
      <c r="E166" s="48"/>
      <c r="F166" s="49"/>
    </row>
    <row r="167" spans="1:8" ht="19.149999999999999" hidden="1" customHeight="1" outlineLevel="1" thickBot="1">
      <c r="A167" s="42" t="s">
        <v>166</v>
      </c>
      <c r="B167" s="42"/>
      <c r="C167" s="70"/>
      <c r="D167" s="53">
        <f>+D163+D164</f>
        <v>0</v>
      </c>
      <c r="E167" s="47"/>
      <c r="F167" s="53">
        <f>+F163+F164</f>
        <v>0</v>
      </c>
      <c r="G167" s="31">
        <f>D167-D56</f>
        <v>-27058638</v>
      </c>
      <c r="H167" s="31">
        <f>F167-F56</f>
        <v>0</v>
      </c>
    </row>
    <row r="168" spans="1:8" ht="15" hidden="1" outlineLevel="1" thickTop="1">
      <c r="A168" s="51"/>
      <c r="B168" s="126"/>
      <c r="C168" s="70"/>
      <c r="D168" s="121"/>
      <c r="E168" s="121"/>
      <c r="F168" s="127"/>
    </row>
    <row r="169" spans="1:8" hidden="1" outlineLevel="1">
      <c r="A169" s="165" t="s">
        <v>172</v>
      </c>
      <c r="B169" s="165"/>
      <c r="C169" s="70"/>
      <c r="D169" s="121"/>
      <c r="E169" s="121"/>
      <c r="F169" s="127"/>
    </row>
    <row r="170" spans="1:8" hidden="1" outlineLevel="1">
      <c r="A170" s="42" t="s">
        <v>171</v>
      </c>
      <c r="B170" s="42"/>
      <c r="C170" s="70"/>
      <c r="D170" s="99">
        <v>0</v>
      </c>
      <c r="E170" s="47"/>
      <c r="F170" s="99">
        <v>0</v>
      </c>
    </row>
    <row r="171" spans="1:8" hidden="1" outlineLevel="1">
      <c r="A171" s="100" t="str">
        <f>IF(ROUND(D167-D56,0)=0,"","SJÓÐSTREYMI STEMMIR EKKI, ÞAÐ MUNAR "&amp;D167-D151&amp;" KRÓNUM")&amp;IF(ROUND(F167-F151,0)=0,""," SJÓÐSTREYMI FYRRA ÁRS STEMMIR EKKI, ÞAÐ MUNAR "&amp;D167-F151&amp;" KRÓNUM")</f>
        <v>SJÓÐSTREYMI STEMMIR EKKI, ÞAÐ MUNAR 0 KRÓNUM</v>
      </c>
      <c r="D171" s="128"/>
      <c r="E171" s="128"/>
      <c r="F171" s="128"/>
    </row>
    <row r="172" spans="1:8" collapsed="1"/>
    <row r="174" spans="1:8" ht="15">
      <c r="B174" s="129"/>
      <c r="C174" s="43"/>
      <c r="D174" s="130"/>
      <c r="E174" s="131"/>
      <c r="F174" s="131"/>
    </row>
  </sheetData>
  <mergeCells count="50">
    <mergeCell ref="A169:B169"/>
    <mergeCell ref="A78:F78"/>
    <mergeCell ref="A120:F120"/>
    <mergeCell ref="A92:B92"/>
    <mergeCell ref="A87:B87"/>
    <mergeCell ref="A88:B88"/>
    <mergeCell ref="A98:B98"/>
    <mergeCell ref="A99:B99"/>
    <mergeCell ref="A100:B100"/>
    <mergeCell ref="A101:B101"/>
    <mergeCell ref="A106:B106"/>
    <mergeCell ref="A107:B107"/>
    <mergeCell ref="A112:B112"/>
    <mergeCell ref="A113:B113"/>
    <mergeCell ref="A108:B108"/>
    <mergeCell ref="A109:B109"/>
    <mergeCell ref="A116:B116"/>
    <mergeCell ref="A117:B117"/>
    <mergeCell ref="A86:B86"/>
    <mergeCell ref="A76:B76"/>
    <mergeCell ref="A52:B52"/>
    <mergeCell ref="A110:B110"/>
    <mergeCell ref="A111:B111"/>
    <mergeCell ref="A85:B85"/>
    <mergeCell ref="A102:B102"/>
    <mergeCell ref="A89:B89"/>
    <mergeCell ref="A90:B90"/>
    <mergeCell ref="A95:B95"/>
    <mergeCell ref="A96:B96"/>
    <mergeCell ref="A97:B97"/>
    <mergeCell ref="A1:F1"/>
    <mergeCell ref="A30:F30"/>
    <mergeCell ref="A31:F31"/>
    <mergeCell ref="A39:B39"/>
    <mergeCell ref="A32:F32"/>
    <mergeCell ref="A40:B40"/>
    <mergeCell ref="A41:B41"/>
    <mergeCell ref="A58:B58"/>
    <mergeCell ref="A59:B59"/>
    <mergeCell ref="A45:B45"/>
    <mergeCell ref="A46:B46"/>
    <mergeCell ref="A56:B56"/>
    <mergeCell ref="A53:B53"/>
    <mergeCell ref="A54:B54"/>
    <mergeCell ref="A55:B55"/>
    <mergeCell ref="A57:B57"/>
    <mergeCell ref="A42:B42"/>
    <mergeCell ref="A43:B43"/>
    <mergeCell ref="A44:B44"/>
    <mergeCell ref="A51:B51"/>
  </mergeCells>
  <phoneticPr fontId="0" type="noConversion"/>
  <pageMargins left="0.31" right="0.14000000000000001" top="1.25" bottom="1" header="0.5" footer="0.5"/>
  <pageSetup paperSize="9" firstPageNumber="4" orientation="portrait" useFirstPageNumber="1" horizontalDpi="4294967292" verticalDpi="4294967292" r:id="rId1"/>
  <headerFooter alignWithMargins="0">
    <oddFooter>&amp;L&amp;F&amp;R&amp;G</oddFooter>
  </headerFooter>
  <rowBreaks count="3" manualBreakCount="3">
    <brk id="31" max="5" man="1"/>
    <brk id="77" max="5" man="1"/>
    <brk id="119" max="5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5"/>
  <sheetViews>
    <sheetView showGridLines="0" workbookViewId="0">
      <selection activeCell="C48" sqref="C48"/>
    </sheetView>
  </sheetViews>
  <sheetFormatPr defaultColWidth="10.6640625" defaultRowHeight="13.7" customHeight="1" outlineLevelRow="2"/>
  <cols>
    <col min="1" max="1" width="2.33203125" style="12" customWidth="1"/>
    <col min="2" max="2" width="53.33203125" style="12" customWidth="1"/>
    <col min="3" max="3" width="3.83203125" style="12" customWidth="1"/>
    <col min="4" max="4" width="17.6640625" style="12" customWidth="1"/>
    <col min="5" max="5" width="3.33203125" style="12" customWidth="1"/>
    <col min="6" max="6" width="17.6640625" style="12" customWidth="1"/>
    <col min="7" max="8" width="10.6640625" style="2" customWidth="1"/>
    <col min="9" max="9" width="9.33203125" style="2" customWidth="1"/>
    <col min="10" max="16384" width="10.6640625" style="2"/>
  </cols>
  <sheetData>
    <row r="1" spans="1:6" s="9" customFormat="1" ht="21" customHeight="1">
      <c r="A1" s="6" t="s">
        <v>41</v>
      </c>
      <c r="B1" s="7"/>
      <c r="C1" s="8"/>
      <c r="D1" s="8"/>
      <c r="E1" s="8"/>
      <c r="F1" s="8"/>
    </row>
    <row r="2" spans="1:6" ht="9" customHeight="1">
      <c r="A2" s="10"/>
      <c r="B2" s="10"/>
      <c r="C2" s="10"/>
      <c r="D2" s="10"/>
      <c r="E2" s="10"/>
      <c r="F2" s="10"/>
    </row>
    <row r="3" spans="1:6" ht="15" customHeight="1">
      <c r="A3" s="11"/>
      <c r="B3" s="11"/>
      <c r="C3" s="11"/>
      <c r="D3" s="11"/>
      <c r="E3" s="11"/>
      <c r="F3" s="11"/>
    </row>
    <row r="4" spans="1:6" ht="15" customHeight="1">
      <c r="B4" s="11"/>
      <c r="C4" s="11"/>
      <c r="D4" s="13">
        <f>ar0</f>
        <v>2013</v>
      </c>
      <c r="E4" s="13"/>
      <c r="F4" s="13">
        <f>ar_1</f>
        <v>2012</v>
      </c>
    </row>
    <row r="5" spans="1:6" ht="15" customHeight="1">
      <c r="A5" s="14" t="s">
        <v>2</v>
      </c>
      <c r="B5" s="11"/>
      <c r="C5" s="11"/>
      <c r="D5" s="2"/>
      <c r="E5" s="2"/>
      <c r="F5" s="2"/>
    </row>
    <row r="6" spans="1:6" ht="12.75" customHeight="1">
      <c r="A6" s="15"/>
      <c r="B6" s="15" t="s">
        <v>0</v>
      </c>
      <c r="D6" s="16"/>
      <c r="E6" s="16"/>
      <c r="F6" s="16"/>
    </row>
    <row r="7" spans="1:6" ht="12.75" customHeight="1">
      <c r="A7" s="17" t="s">
        <v>24</v>
      </c>
      <c r="B7" s="17"/>
      <c r="D7" s="18">
        <f>-'Aðalbók lagfærð'!H4</f>
        <v>492051396</v>
      </c>
      <c r="E7" s="19"/>
      <c r="F7" s="18">
        <v>0</v>
      </c>
    </row>
    <row r="8" spans="1:6" ht="12.75" customHeight="1">
      <c r="A8" s="17" t="s">
        <v>391</v>
      </c>
      <c r="B8" s="17"/>
      <c r="D8" s="18">
        <f>-'Aðalbók lagfærð'!H5</f>
        <v>84500</v>
      </c>
      <c r="E8" s="19"/>
      <c r="F8" s="18">
        <v>0</v>
      </c>
    </row>
    <row r="9" spans="1:6" ht="12.75" hidden="1" customHeight="1" outlineLevel="1">
      <c r="A9" s="17" t="s">
        <v>131</v>
      </c>
      <c r="B9" s="17"/>
      <c r="D9" s="18">
        <v>0</v>
      </c>
      <c r="E9" s="19"/>
      <c r="F9" s="18">
        <v>0</v>
      </c>
    </row>
    <row r="10" spans="1:6" ht="12.75" hidden="1" customHeight="1" outlineLevel="1">
      <c r="A10" s="17" t="s">
        <v>132</v>
      </c>
      <c r="B10" s="17"/>
      <c r="D10" s="18">
        <v>0</v>
      </c>
      <c r="E10" s="19"/>
      <c r="F10" s="18">
        <v>0</v>
      </c>
    </row>
    <row r="11" spans="1:6" ht="12.75" hidden="1" customHeight="1" outlineLevel="1">
      <c r="A11" s="17" t="s">
        <v>133</v>
      </c>
      <c r="B11" s="17"/>
      <c r="D11" s="18">
        <v>0</v>
      </c>
      <c r="E11" s="19"/>
      <c r="F11" s="18">
        <v>0</v>
      </c>
    </row>
    <row r="12" spans="1:6" ht="12.75" customHeight="1" collapsed="1">
      <c r="A12" s="17" t="s">
        <v>102</v>
      </c>
      <c r="B12" s="17"/>
      <c r="D12" s="18">
        <f>-'Aðalbók lagfærð'!H6</f>
        <v>380154</v>
      </c>
      <c r="E12" s="19"/>
      <c r="F12" s="18">
        <v>0</v>
      </c>
    </row>
    <row r="13" spans="1:6" ht="12.75" hidden="1" customHeight="1" outlineLevel="1">
      <c r="A13" s="17" t="s">
        <v>173</v>
      </c>
      <c r="B13" s="17"/>
      <c r="D13" s="18">
        <v>0</v>
      </c>
      <c r="E13" s="19"/>
      <c r="F13" s="18">
        <v>0</v>
      </c>
    </row>
    <row r="14" spans="1:6" ht="15" customHeight="1" collapsed="1" thickBot="1">
      <c r="A14" s="17"/>
      <c r="B14" s="17"/>
      <c r="D14" s="20">
        <f>SUM(D7:D13)</f>
        <v>492516050</v>
      </c>
      <c r="E14" s="21"/>
      <c r="F14" s="20">
        <f>SUM(F7:F13)</f>
        <v>0</v>
      </c>
    </row>
    <row r="15" spans="1:6" ht="12.75" customHeight="1" thickTop="1">
      <c r="A15" s="17"/>
      <c r="B15" s="17"/>
      <c r="D15" s="21"/>
      <c r="E15" s="21"/>
      <c r="F15" s="21"/>
    </row>
    <row r="16" spans="1:6" ht="15" customHeight="1">
      <c r="A16" s="14" t="s">
        <v>102</v>
      </c>
      <c r="B16" s="14"/>
      <c r="C16" s="22"/>
      <c r="D16" s="23"/>
      <c r="E16" s="23"/>
      <c r="F16" s="23"/>
    </row>
    <row r="17" spans="1:6" ht="9" customHeight="1">
      <c r="A17" s="17"/>
      <c r="B17" s="17"/>
      <c r="D17" s="21"/>
      <c r="E17" s="21"/>
      <c r="F17" s="21"/>
    </row>
    <row r="18" spans="1:6" ht="12.75" hidden="1" customHeight="1" outlineLevel="1">
      <c r="A18" s="17" t="s">
        <v>132</v>
      </c>
      <c r="B18" s="17"/>
      <c r="D18" s="24">
        <v>0</v>
      </c>
      <c r="E18" s="21"/>
      <c r="F18" s="24">
        <v>0</v>
      </c>
    </row>
    <row r="19" spans="1:6" ht="12.75" hidden="1" customHeight="1" outlineLevel="1">
      <c r="A19" s="17" t="s">
        <v>54</v>
      </c>
      <c r="B19" s="17"/>
      <c r="D19" s="24">
        <v>0</v>
      </c>
      <c r="E19" s="21"/>
      <c r="F19" s="24">
        <v>0</v>
      </c>
    </row>
    <row r="20" spans="1:6" ht="12.75" customHeight="1" collapsed="1">
      <c r="A20" s="17" t="s">
        <v>99</v>
      </c>
      <c r="B20" s="17"/>
      <c r="D20" s="24">
        <f>-'Aðalbók lagfærð'!H7</f>
        <v>140883333</v>
      </c>
      <c r="E20" s="21"/>
      <c r="F20" s="24">
        <v>0</v>
      </c>
    </row>
    <row r="21" spans="1:6" ht="12.75" hidden="1" customHeight="1" outlineLevel="1">
      <c r="A21" s="17" t="s">
        <v>25</v>
      </c>
      <c r="B21" s="17"/>
      <c r="D21" s="24">
        <v>0</v>
      </c>
      <c r="E21" s="21"/>
      <c r="F21" s="24">
        <v>0</v>
      </c>
    </row>
    <row r="22" spans="1:6" ht="15" customHeight="1" collapsed="1" thickBot="1">
      <c r="A22" s="17"/>
      <c r="B22" s="17"/>
      <c r="D22" s="20">
        <f>SUM(D18:D21)</f>
        <v>140883333</v>
      </c>
      <c r="E22" s="21"/>
      <c r="F22" s="20">
        <f>SUM(F18:F21)</f>
        <v>0</v>
      </c>
    </row>
    <row r="23" spans="1:6" ht="12.75" customHeight="1" thickTop="1">
      <c r="A23" s="17"/>
      <c r="B23" s="17"/>
      <c r="D23" s="21"/>
      <c r="E23" s="21"/>
      <c r="F23" s="21"/>
    </row>
    <row r="24" spans="1:6" ht="15" hidden="1" customHeight="1" outlineLevel="1">
      <c r="A24" s="14" t="s">
        <v>3</v>
      </c>
      <c r="B24" s="14"/>
      <c r="C24" s="22"/>
      <c r="D24" s="23"/>
      <c r="E24" s="23"/>
      <c r="F24" s="23"/>
    </row>
    <row r="25" spans="1:6" ht="9" hidden="1" customHeight="1" outlineLevel="1">
      <c r="A25" s="17"/>
      <c r="B25" s="17"/>
      <c r="D25" s="19"/>
      <c r="E25" s="19"/>
      <c r="F25" s="19"/>
    </row>
    <row r="26" spans="1:6" ht="12.75" hidden="1" customHeight="1" outlineLevel="1">
      <c r="A26" s="17" t="s">
        <v>134</v>
      </c>
      <c r="B26" s="17"/>
      <c r="D26" s="18"/>
      <c r="E26" s="19"/>
      <c r="F26" s="18">
        <v>0</v>
      </c>
    </row>
    <row r="27" spans="1:6" ht="12.75" hidden="1" customHeight="1" outlineLevel="1">
      <c r="A27" s="17" t="s">
        <v>135</v>
      </c>
      <c r="B27" s="17"/>
      <c r="D27" s="18"/>
      <c r="E27" s="19"/>
      <c r="F27" s="18">
        <v>0</v>
      </c>
    </row>
    <row r="28" spans="1:6" ht="12.75" hidden="1" customHeight="1" outlineLevel="2">
      <c r="A28" s="17" t="s">
        <v>136</v>
      </c>
      <c r="B28" s="17"/>
      <c r="D28" s="18">
        <v>0</v>
      </c>
      <c r="E28" s="19"/>
      <c r="F28" s="18">
        <v>0</v>
      </c>
    </row>
    <row r="29" spans="1:6" ht="12.75" hidden="1" customHeight="1" outlineLevel="2">
      <c r="A29" s="17" t="s">
        <v>89</v>
      </c>
      <c r="B29" s="17"/>
      <c r="D29" s="18">
        <v>0</v>
      </c>
      <c r="E29" s="19"/>
      <c r="F29" s="18">
        <v>0</v>
      </c>
    </row>
    <row r="30" spans="1:6" ht="12.75" hidden="1" customHeight="1" outlineLevel="2">
      <c r="A30" s="17" t="s">
        <v>25</v>
      </c>
      <c r="B30" s="17"/>
      <c r="D30" s="24">
        <v>0</v>
      </c>
      <c r="E30" s="21"/>
      <c r="F30" s="24">
        <v>0</v>
      </c>
    </row>
    <row r="31" spans="1:6" ht="15" hidden="1" customHeight="1" outlineLevel="1" collapsed="1" thickBot="1">
      <c r="A31" s="17"/>
      <c r="B31" s="17"/>
      <c r="D31" s="20">
        <f>SUM(D25:D30)</f>
        <v>0</v>
      </c>
      <c r="E31" s="19"/>
      <c r="F31" s="20">
        <f>SUM(F25:F30)</f>
        <v>0</v>
      </c>
    </row>
    <row r="32" spans="1:6" ht="12.75" hidden="1" customHeight="1" outlineLevel="2">
      <c r="A32" s="17" t="s">
        <v>42</v>
      </c>
      <c r="B32" s="17"/>
      <c r="D32" s="18">
        <v>0</v>
      </c>
      <c r="E32" s="19"/>
      <c r="F32" s="18">
        <v>0</v>
      </c>
    </row>
    <row r="33" spans="1:6" ht="12.75" hidden="1" customHeight="1" outlineLevel="2">
      <c r="A33" s="17" t="s">
        <v>43</v>
      </c>
      <c r="B33" s="17"/>
      <c r="D33" s="24">
        <v>0</v>
      </c>
      <c r="E33" s="21"/>
      <c r="F33" s="24">
        <v>0</v>
      </c>
    </row>
    <row r="34" spans="1:6" ht="15" hidden="1" customHeight="1" outlineLevel="2" thickBot="1">
      <c r="A34" s="17"/>
      <c r="B34" s="17"/>
      <c r="D34" s="20">
        <f>SUM(D31:D33)</f>
        <v>0</v>
      </c>
      <c r="E34" s="21"/>
      <c r="F34" s="20">
        <f>SUM(F31:F33)</f>
        <v>0</v>
      </c>
    </row>
    <row r="35" spans="1:6" ht="12.75" hidden="1" customHeight="1" outlineLevel="1" collapsed="1" thickTop="1">
      <c r="A35" s="17"/>
      <c r="B35" s="17"/>
      <c r="D35" s="21"/>
      <c r="E35" s="21"/>
      <c r="F35" s="21"/>
    </row>
    <row r="36" spans="1:6" ht="15" customHeight="1" collapsed="1">
      <c r="A36" s="14" t="s">
        <v>4</v>
      </c>
      <c r="B36" s="14"/>
      <c r="C36" s="22"/>
      <c r="D36" s="23"/>
      <c r="E36" s="23"/>
      <c r="F36" s="23"/>
    </row>
    <row r="37" spans="1:6" ht="9" customHeight="1">
      <c r="A37" s="17"/>
      <c r="B37" s="17"/>
      <c r="D37" s="19"/>
      <c r="E37" s="19"/>
      <c r="F37" s="19"/>
    </row>
    <row r="38" spans="1:6" ht="12.75" customHeight="1">
      <c r="A38" s="17" t="s">
        <v>137</v>
      </c>
      <c r="B38" s="17"/>
      <c r="D38" s="18">
        <f>+'Aðalbók lagfærð'!H12+'Aðalbók lagfærð'!H13+'Aðalbók lagfærð'!H15</f>
        <v>142137470</v>
      </c>
      <c r="E38" s="19"/>
      <c r="F38" s="18">
        <v>0</v>
      </c>
    </row>
    <row r="39" spans="1:6" ht="12.75" hidden="1" customHeight="1" outlineLevel="1">
      <c r="A39" s="17" t="s">
        <v>138</v>
      </c>
      <c r="B39" s="17"/>
      <c r="D39" s="18">
        <v>0</v>
      </c>
      <c r="E39" s="19"/>
      <c r="F39" s="18">
        <v>0</v>
      </c>
    </row>
    <row r="40" spans="1:6" ht="12.75" hidden="1" customHeight="1" outlineLevel="1">
      <c r="A40" s="17" t="s">
        <v>55</v>
      </c>
      <c r="B40" s="17"/>
      <c r="D40" s="18">
        <v>0</v>
      </c>
      <c r="E40" s="19"/>
      <c r="F40" s="18">
        <v>0</v>
      </c>
    </row>
    <row r="41" spans="1:6" ht="12.75" customHeight="1" collapsed="1">
      <c r="A41" s="17" t="s">
        <v>56</v>
      </c>
      <c r="B41" s="17"/>
      <c r="D41" s="18">
        <f>+'Aðalbók lagfærð'!H14</f>
        <v>2618859</v>
      </c>
      <c r="E41" s="19"/>
      <c r="F41" s="18">
        <v>0</v>
      </c>
    </row>
    <row r="42" spans="1:6" ht="12.75" customHeight="1">
      <c r="A42" s="17" t="s">
        <v>57</v>
      </c>
      <c r="B42" s="17"/>
      <c r="D42" s="18">
        <f>+'Aðalbók lagfærð'!H16</f>
        <v>8679838</v>
      </c>
      <c r="E42" s="19"/>
      <c r="F42" s="18">
        <v>0</v>
      </c>
    </row>
    <row r="43" spans="1:6" ht="12.75" customHeight="1">
      <c r="A43" s="17" t="s">
        <v>58</v>
      </c>
      <c r="B43" s="17"/>
      <c r="D43" s="18">
        <f>+'Aðalbók lagfærð'!H17</f>
        <v>13923493</v>
      </c>
      <c r="E43" s="19"/>
      <c r="F43" s="18">
        <v>0</v>
      </c>
    </row>
    <row r="44" spans="1:6" ht="12.75" customHeight="1">
      <c r="A44" s="17" t="s">
        <v>59</v>
      </c>
      <c r="B44" s="17"/>
      <c r="D44" s="18">
        <f>+'Aðalbók lagfærð'!H18</f>
        <v>3196176</v>
      </c>
      <c r="E44" s="19"/>
      <c r="F44" s="18">
        <v>0</v>
      </c>
    </row>
    <row r="45" spans="1:6" ht="12.75" hidden="1" customHeight="1" outlineLevel="1">
      <c r="A45" s="17" t="s">
        <v>60</v>
      </c>
      <c r="B45" s="17"/>
      <c r="D45" s="18">
        <v>0</v>
      </c>
      <c r="E45" s="19"/>
      <c r="F45" s="18">
        <v>0</v>
      </c>
    </row>
    <row r="46" spans="1:6" ht="12.75" hidden="1" customHeight="1" outlineLevel="1">
      <c r="A46" s="17" t="s">
        <v>61</v>
      </c>
      <c r="B46" s="17"/>
      <c r="D46" s="18">
        <v>0</v>
      </c>
      <c r="E46" s="19"/>
      <c r="F46" s="18">
        <v>0</v>
      </c>
    </row>
    <row r="47" spans="1:6" ht="12.75" hidden="1" customHeight="1" outlineLevel="1">
      <c r="A47" s="17" t="s">
        <v>62</v>
      </c>
      <c r="B47" s="17"/>
      <c r="D47" s="18">
        <v>0</v>
      </c>
      <c r="E47" s="19"/>
      <c r="F47" s="18">
        <v>0</v>
      </c>
    </row>
    <row r="48" spans="1:6" ht="12.75" customHeight="1" collapsed="1">
      <c r="A48" s="17" t="s">
        <v>139</v>
      </c>
      <c r="B48" s="17"/>
      <c r="D48" s="18">
        <f>+'Aðalbók lagfærð'!H23</f>
        <v>1238230</v>
      </c>
      <c r="E48" s="19"/>
      <c r="F48" s="24">
        <v>0</v>
      </c>
    </row>
    <row r="49" spans="1:6" ht="12.75" hidden="1" customHeight="1" outlineLevel="1">
      <c r="A49" s="17" t="s">
        <v>140</v>
      </c>
      <c r="B49" s="17"/>
      <c r="D49" s="18">
        <v>0</v>
      </c>
      <c r="E49" s="19"/>
      <c r="F49" s="18">
        <v>0</v>
      </c>
    </row>
    <row r="50" spans="1:6" ht="12.75" customHeight="1" collapsed="1">
      <c r="A50" s="17" t="s">
        <v>221</v>
      </c>
      <c r="B50" s="17"/>
      <c r="D50" s="18">
        <f>+'Aðalbók lagfærð'!H24</f>
        <v>2004585</v>
      </c>
      <c r="E50" s="19"/>
      <c r="F50" s="18">
        <v>0</v>
      </c>
    </row>
    <row r="51" spans="1:6" ht="12.75" customHeight="1">
      <c r="A51" s="17" t="s">
        <v>63</v>
      </c>
      <c r="B51" s="17"/>
      <c r="D51" s="18">
        <f>+'Aðalbók lagfærð'!H19+'Aðalbók lagfærð'!H20+'Aðalbók lagfærð'!H21+'Aðalbók lagfærð'!H22+'Aðalbók lagfærð'!H26+'Aðalbók lagfærð'!H27</f>
        <v>6512421</v>
      </c>
      <c r="E51" s="19"/>
      <c r="F51" s="18">
        <v>0</v>
      </c>
    </row>
    <row r="52" spans="1:6" ht="15" customHeight="1" thickBot="1">
      <c r="A52" s="17"/>
      <c r="B52" s="17"/>
      <c r="D52" s="20">
        <f>SUM(D38:D51)</f>
        <v>180311072</v>
      </c>
      <c r="E52" s="21"/>
      <c r="F52" s="20">
        <f>SUM(F38:F51)</f>
        <v>0</v>
      </c>
    </row>
    <row r="53" spans="1:6" ht="12.75" customHeight="1" thickTop="1">
      <c r="A53" s="17"/>
      <c r="B53" s="17"/>
      <c r="D53" s="21"/>
      <c r="E53" s="21"/>
      <c r="F53" s="21"/>
    </row>
    <row r="54" spans="1:6" ht="15" hidden="1" customHeight="1" outlineLevel="1">
      <c r="A54" s="14" t="s">
        <v>129</v>
      </c>
      <c r="B54" s="14"/>
      <c r="C54" s="22"/>
      <c r="D54" s="23"/>
      <c r="E54" s="23"/>
      <c r="F54" s="23"/>
    </row>
    <row r="55" spans="1:6" ht="9" hidden="1" customHeight="1" outlineLevel="1">
      <c r="A55" s="17"/>
      <c r="B55" s="17"/>
      <c r="D55" s="19"/>
      <c r="E55" s="19"/>
      <c r="F55" s="19"/>
    </row>
    <row r="56" spans="1:6" ht="12.75" hidden="1" customHeight="1" outlineLevel="1">
      <c r="A56" s="17" t="s">
        <v>143</v>
      </c>
      <c r="B56" s="17"/>
      <c r="D56" s="18">
        <v>0</v>
      </c>
      <c r="E56" s="19"/>
      <c r="F56" s="18">
        <v>0</v>
      </c>
    </row>
    <row r="57" spans="1:6" ht="12.75" hidden="1" customHeight="1" outlineLevel="1">
      <c r="A57" s="17" t="s">
        <v>144</v>
      </c>
      <c r="B57" s="17"/>
      <c r="D57" s="18">
        <v>0</v>
      </c>
      <c r="E57" s="19"/>
      <c r="F57" s="18">
        <v>0</v>
      </c>
    </row>
    <row r="58" spans="1:6" ht="12.75" hidden="1" customHeight="1" outlineLevel="1">
      <c r="A58" s="17" t="s">
        <v>174</v>
      </c>
      <c r="B58" s="17"/>
      <c r="D58" s="18">
        <v>0</v>
      </c>
      <c r="E58" s="19"/>
      <c r="F58" s="18">
        <v>0</v>
      </c>
    </row>
    <row r="59" spans="1:6" ht="12.75" hidden="1" customHeight="1" outlineLevel="1">
      <c r="A59" s="17" t="s">
        <v>145</v>
      </c>
      <c r="B59" s="17"/>
      <c r="D59" s="18">
        <v>0</v>
      </c>
      <c r="E59" s="19"/>
      <c r="F59" s="18">
        <v>0</v>
      </c>
    </row>
    <row r="60" spans="1:6" ht="12.75" hidden="1" customHeight="1" outlineLevel="1">
      <c r="A60" s="17" t="s">
        <v>146</v>
      </c>
      <c r="B60" s="17"/>
      <c r="D60" s="18">
        <v>0</v>
      </c>
      <c r="E60" s="19"/>
      <c r="F60" s="18">
        <v>0</v>
      </c>
    </row>
    <row r="61" spans="1:6" ht="12.75" hidden="1" customHeight="1" outlineLevel="1">
      <c r="A61" s="17" t="s">
        <v>147</v>
      </c>
      <c r="B61" s="17"/>
      <c r="D61" s="18">
        <v>0</v>
      </c>
      <c r="E61" s="19"/>
      <c r="F61" s="18">
        <v>0</v>
      </c>
    </row>
    <row r="62" spans="1:6" ht="12.75" hidden="1" customHeight="1" outlineLevel="1">
      <c r="A62" s="17" t="s">
        <v>148</v>
      </c>
      <c r="B62" s="17"/>
      <c r="D62" s="18">
        <v>0</v>
      </c>
      <c r="E62" s="19"/>
      <c r="F62" s="18">
        <v>0</v>
      </c>
    </row>
    <row r="63" spans="1:6" ht="12.75" hidden="1" customHeight="1" outlineLevel="1">
      <c r="A63" s="17" t="s">
        <v>149</v>
      </c>
      <c r="B63" s="17"/>
      <c r="D63" s="18">
        <v>0</v>
      </c>
      <c r="E63" s="19"/>
      <c r="F63" s="18">
        <v>0</v>
      </c>
    </row>
    <row r="64" spans="1:6" ht="12.75" hidden="1" customHeight="1" outlineLevel="1">
      <c r="A64" s="17" t="s">
        <v>150</v>
      </c>
      <c r="B64" s="17"/>
      <c r="D64" s="18">
        <v>0</v>
      </c>
      <c r="E64" s="19"/>
      <c r="F64" s="18">
        <v>0</v>
      </c>
    </row>
    <row r="65" spans="1:6" ht="12.75" hidden="1" customHeight="1" outlineLevel="1">
      <c r="A65" s="17" t="s">
        <v>151</v>
      </c>
      <c r="B65" s="17"/>
      <c r="D65" s="24">
        <v>0</v>
      </c>
      <c r="E65" s="21"/>
      <c r="F65" s="24">
        <v>0</v>
      </c>
    </row>
    <row r="66" spans="1:6" ht="12.75" hidden="1" customHeight="1" outlineLevel="1">
      <c r="A66" s="17"/>
      <c r="B66" s="17"/>
      <c r="D66" s="25">
        <f>SUM(D55:D65)</f>
        <v>0</v>
      </c>
      <c r="E66" s="19"/>
      <c r="F66" s="25">
        <f>SUM(F55:F65)</f>
        <v>0</v>
      </c>
    </row>
    <row r="67" spans="1:6" ht="12.75" hidden="1" customHeight="1" outlineLevel="1">
      <c r="A67" s="17"/>
      <c r="B67" s="17"/>
      <c r="D67" s="21"/>
      <c r="E67" s="19"/>
      <c r="F67" s="21"/>
    </row>
    <row r="68" spans="1:6" ht="12.75" hidden="1" customHeight="1" outlineLevel="1">
      <c r="A68" s="17"/>
      <c r="B68" s="17"/>
      <c r="D68" s="21"/>
      <c r="E68" s="19"/>
      <c r="F68" s="21"/>
    </row>
    <row r="69" spans="1:6" ht="12.75" hidden="1" customHeight="1" outlineLevel="1">
      <c r="A69" s="17" t="s">
        <v>141</v>
      </c>
      <c r="B69" s="17"/>
      <c r="D69" s="18">
        <v>0</v>
      </c>
      <c r="E69" s="19"/>
      <c r="F69" s="18">
        <v>0</v>
      </c>
    </row>
    <row r="70" spans="1:6" ht="12.75" hidden="1" customHeight="1" outlineLevel="1">
      <c r="A70" s="17" t="s">
        <v>142</v>
      </c>
      <c r="B70" s="17"/>
      <c r="D70" s="24">
        <v>0</v>
      </c>
      <c r="E70" s="21"/>
      <c r="F70" s="24">
        <v>0</v>
      </c>
    </row>
    <row r="71" spans="1:6" ht="15" hidden="1" customHeight="1" outlineLevel="1" thickBot="1">
      <c r="A71" s="17"/>
      <c r="B71" s="17"/>
      <c r="D71" s="20">
        <f>SUM(D66:D70)</f>
        <v>0</v>
      </c>
      <c r="E71" s="21"/>
      <c r="F71" s="20">
        <f>SUM(F66:F70)</f>
        <v>0</v>
      </c>
    </row>
    <row r="72" spans="1:6" ht="12.75" customHeight="1" collapsed="1">
      <c r="A72" s="17"/>
      <c r="B72" s="17"/>
      <c r="D72" s="21"/>
      <c r="E72" s="21"/>
      <c r="F72" s="21"/>
    </row>
    <row r="73" spans="1:6" ht="15" customHeight="1">
      <c r="A73" s="14" t="s">
        <v>31</v>
      </c>
      <c r="B73" s="14"/>
      <c r="C73" s="22"/>
      <c r="D73" s="23"/>
      <c r="E73" s="23"/>
      <c r="F73" s="23"/>
    </row>
    <row r="74" spans="1:6" ht="9" customHeight="1">
      <c r="A74" s="17"/>
      <c r="B74" s="17"/>
      <c r="D74" s="19"/>
      <c r="E74" s="19"/>
      <c r="F74" s="19"/>
    </row>
    <row r="75" spans="1:6" ht="12.75" customHeight="1">
      <c r="A75" s="17" t="s">
        <v>64</v>
      </c>
      <c r="B75" s="17"/>
      <c r="D75" s="18">
        <f>+'Aðalbók lagfærð'!H25</f>
        <v>1165890</v>
      </c>
      <c r="E75" s="19"/>
      <c r="F75" s="18">
        <v>0</v>
      </c>
    </row>
    <row r="76" spans="1:6" ht="12.75" customHeight="1">
      <c r="A76" s="17" t="s">
        <v>65</v>
      </c>
      <c r="B76" s="17"/>
      <c r="D76" s="18">
        <f>+'Aðalbók lagfærð'!H28</f>
        <v>1930595</v>
      </c>
      <c r="E76" s="19"/>
      <c r="F76" s="18">
        <v>0</v>
      </c>
    </row>
    <row r="77" spans="1:6" ht="12.75" customHeight="1">
      <c r="A77" s="17" t="s">
        <v>66</v>
      </c>
      <c r="B77" s="17"/>
      <c r="D77" s="18">
        <f>+'Aðalbók lagfærð'!H56</f>
        <v>1797230</v>
      </c>
      <c r="E77" s="19"/>
      <c r="F77" s="18">
        <v>0</v>
      </c>
    </row>
    <row r="78" spans="1:6" ht="12.75" customHeight="1">
      <c r="A78" s="17" t="s">
        <v>67</v>
      </c>
      <c r="B78" s="17"/>
      <c r="D78" s="18">
        <f>+'Aðalbók lagfærð'!H29</f>
        <v>1572385</v>
      </c>
      <c r="E78" s="19"/>
      <c r="F78" s="18">
        <v>0</v>
      </c>
    </row>
    <row r="79" spans="1:6" ht="12.75" customHeight="1">
      <c r="A79" s="17" t="s">
        <v>68</v>
      </c>
      <c r="B79" s="17"/>
      <c r="D79" s="18">
        <f>+'Aðalbók lagfærð'!H30+'Aðalbók lagfærð'!H31</f>
        <v>250994</v>
      </c>
      <c r="E79" s="19"/>
      <c r="F79" s="18">
        <v>0</v>
      </c>
    </row>
    <row r="80" spans="1:6" ht="12.75" customHeight="1">
      <c r="A80" s="17" t="s">
        <v>69</v>
      </c>
      <c r="B80" s="17"/>
      <c r="D80" s="18">
        <f>+'Aðalbók lagfærð'!H33</f>
        <v>523129</v>
      </c>
      <c r="E80" s="19"/>
      <c r="F80" s="18">
        <v>0</v>
      </c>
    </row>
    <row r="81" spans="1:6" ht="12.75" customHeight="1">
      <c r="A81" s="17" t="s">
        <v>70</v>
      </c>
      <c r="B81" s="17"/>
      <c r="D81" s="132">
        <f>+'Aðalbók lagfærð'!H32</f>
        <v>54656</v>
      </c>
      <c r="E81" s="19"/>
      <c r="F81" s="18">
        <v>0</v>
      </c>
    </row>
    <row r="82" spans="1:6" ht="12.75" customHeight="1">
      <c r="A82" s="17" t="s">
        <v>71</v>
      </c>
      <c r="B82" s="17"/>
      <c r="D82" s="18">
        <f>+'Aðalbók lagfærð'!H50</f>
        <v>812062</v>
      </c>
      <c r="E82" s="19"/>
      <c r="F82" s="18">
        <v>0</v>
      </c>
    </row>
    <row r="83" spans="1:6" ht="12.75" hidden="1" customHeight="1" outlineLevel="1">
      <c r="A83" s="17" t="s">
        <v>72</v>
      </c>
      <c r="B83" s="17"/>
      <c r="D83" s="18">
        <v>0</v>
      </c>
      <c r="E83" s="19"/>
      <c r="F83" s="18">
        <v>0</v>
      </c>
    </row>
    <row r="84" spans="1:6" ht="12.75" customHeight="1" collapsed="1">
      <c r="A84" s="17" t="s">
        <v>73</v>
      </c>
      <c r="B84" s="17"/>
      <c r="D84" s="18">
        <f>+'Aðalbók lagfærð'!H51</f>
        <v>636262</v>
      </c>
      <c r="E84" s="19"/>
      <c r="F84" s="18">
        <v>0</v>
      </c>
    </row>
    <row r="85" spans="1:6" ht="12.75" hidden="1" customHeight="1" outlineLevel="1">
      <c r="A85" s="17" t="s">
        <v>74</v>
      </c>
      <c r="B85" s="17"/>
      <c r="D85" s="18">
        <v>0</v>
      </c>
      <c r="E85" s="19"/>
      <c r="F85" s="18">
        <v>0</v>
      </c>
    </row>
    <row r="86" spans="1:6" ht="12.75" customHeight="1" collapsed="1">
      <c r="A86" s="17" t="s">
        <v>75</v>
      </c>
      <c r="B86" s="17"/>
      <c r="D86" s="18">
        <f>+'Aðalbók lagfærð'!H40+'Aðalbók lagfærð'!H41+'Aðalbók lagfærð'!H53+'Aðalbók lagfærð'!H55</f>
        <v>3820342</v>
      </c>
      <c r="E86" s="19"/>
      <c r="F86" s="18">
        <v>0</v>
      </c>
    </row>
    <row r="87" spans="1:6" ht="12.75" customHeight="1">
      <c r="A87" s="17" t="s">
        <v>76</v>
      </c>
      <c r="B87" s="17"/>
      <c r="D87" s="18">
        <f>+'Aðalbók lagfærð'!H59</f>
        <v>106610</v>
      </c>
      <c r="E87" s="19"/>
      <c r="F87" s="18">
        <v>0</v>
      </c>
    </row>
    <row r="88" spans="1:6" ht="12.75" customHeight="1">
      <c r="A88" s="17" t="s">
        <v>77</v>
      </c>
      <c r="B88" s="17"/>
      <c r="D88" s="18">
        <f>+'Aðalbók lagfærð'!H57</f>
        <v>1471609</v>
      </c>
      <c r="E88" s="19"/>
      <c r="F88" s="18">
        <v>0</v>
      </c>
    </row>
    <row r="89" spans="1:6" ht="12.75" customHeight="1">
      <c r="A89" s="17" t="s">
        <v>78</v>
      </c>
      <c r="B89" s="17"/>
      <c r="D89" s="18">
        <f>+'Aðalbók lagfærð'!H58</f>
        <v>85326</v>
      </c>
      <c r="E89" s="19"/>
      <c r="F89" s="18">
        <v>0</v>
      </c>
    </row>
    <row r="90" spans="1:6" ht="12.75" hidden="1" customHeight="1" outlineLevel="1">
      <c r="A90" s="17" t="s">
        <v>79</v>
      </c>
      <c r="B90" s="17"/>
      <c r="D90" s="18">
        <v>0</v>
      </c>
      <c r="E90" s="19"/>
      <c r="F90" s="18">
        <v>0</v>
      </c>
    </row>
    <row r="91" spans="1:6" ht="12.75" hidden="1" customHeight="1" outlineLevel="1">
      <c r="A91" s="17" t="s">
        <v>80</v>
      </c>
      <c r="B91" s="17"/>
      <c r="D91" s="18">
        <v>0</v>
      </c>
      <c r="E91" s="19"/>
      <c r="F91" s="18">
        <v>0</v>
      </c>
    </row>
    <row r="92" spans="1:6" ht="12.75" hidden="1" customHeight="1" outlineLevel="1">
      <c r="A92" s="17" t="s">
        <v>152</v>
      </c>
      <c r="B92" s="17"/>
      <c r="D92" s="18">
        <v>0</v>
      </c>
      <c r="E92" s="19"/>
      <c r="F92" s="18">
        <v>0</v>
      </c>
    </row>
    <row r="93" spans="1:6" ht="12.75" customHeight="1" collapsed="1">
      <c r="A93" s="17" t="s">
        <v>392</v>
      </c>
      <c r="B93" s="17"/>
      <c r="D93" s="18">
        <f>+'Aðalbók lagfærð'!H54</f>
        <v>435269</v>
      </c>
      <c r="E93" s="19"/>
      <c r="F93" s="18">
        <v>0</v>
      </c>
    </row>
    <row r="94" spans="1:6" ht="12.75" hidden="1" customHeight="1" outlineLevel="1">
      <c r="A94" s="17" t="s">
        <v>153</v>
      </c>
      <c r="B94" s="17"/>
      <c r="D94" s="18">
        <v>0</v>
      </c>
      <c r="E94" s="19"/>
      <c r="F94" s="18">
        <v>0</v>
      </c>
    </row>
    <row r="95" spans="1:6" ht="12.75" customHeight="1" collapsed="1">
      <c r="A95" s="17" t="s">
        <v>80</v>
      </c>
      <c r="B95" s="17"/>
      <c r="D95" s="24">
        <f>+'Aðalbók lagfærð'!H47+'Aðalbók lagfærð'!H60</f>
        <v>129463</v>
      </c>
      <c r="E95" s="19"/>
      <c r="F95" s="24">
        <v>0</v>
      </c>
    </row>
    <row r="96" spans="1:6" ht="15" customHeight="1" thickBot="1">
      <c r="A96" s="17"/>
      <c r="B96" s="17"/>
      <c r="D96" s="20">
        <f>SUM(D74:D95)</f>
        <v>14791822</v>
      </c>
      <c r="E96" s="21"/>
      <c r="F96" s="20">
        <f>SUM(F74:F95)</f>
        <v>0</v>
      </c>
    </row>
    <row r="97" spans="1:6" ht="12.75" customHeight="1" thickTop="1">
      <c r="A97" s="17"/>
      <c r="B97" s="17"/>
      <c r="D97" s="21"/>
      <c r="E97" s="21"/>
      <c r="F97" s="21"/>
    </row>
    <row r="98" spans="1:6" ht="15" customHeight="1">
      <c r="A98" s="14" t="s">
        <v>5</v>
      </c>
      <c r="B98" s="14"/>
      <c r="C98" s="22"/>
      <c r="D98" s="23"/>
      <c r="E98" s="23"/>
      <c r="F98" s="23"/>
    </row>
    <row r="99" spans="1:6" ht="9" customHeight="1">
      <c r="A99" s="17"/>
      <c r="B99" s="17"/>
      <c r="D99" s="19"/>
      <c r="E99" s="19"/>
      <c r="F99" s="19"/>
    </row>
    <row r="100" spans="1:6" ht="12.75" customHeight="1">
      <c r="A100" s="17" t="s">
        <v>73</v>
      </c>
      <c r="B100" s="17"/>
      <c r="D100" s="18">
        <f>+'Aðalbók lagfærð'!H11+'Aðalbók lagfærð'!H42</f>
        <v>16460801</v>
      </c>
      <c r="E100" s="19"/>
      <c r="F100" s="18">
        <v>0</v>
      </c>
    </row>
    <row r="101" spans="1:6" ht="12.75" customHeight="1">
      <c r="A101" s="17" t="s">
        <v>179</v>
      </c>
      <c r="B101" s="17"/>
      <c r="D101" s="18">
        <f>+'Aðalbók lagfærð'!H8+'Aðalbók lagfærð'!H9+'Aðalbók lagfærð'!H10</f>
        <v>195236532</v>
      </c>
      <c r="E101" s="19"/>
      <c r="F101" s="18">
        <v>0</v>
      </c>
    </row>
    <row r="102" spans="1:6" ht="12.75" customHeight="1">
      <c r="A102" s="17" t="s">
        <v>81</v>
      </c>
      <c r="B102" s="17"/>
      <c r="D102" s="18">
        <f>+'Aðalbók lagfærð'!H61</f>
        <v>30227</v>
      </c>
      <c r="E102" s="19"/>
      <c r="F102" s="18">
        <v>0</v>
      </c>
    </row>
    <row r="103" spans="1:6" ht="12.75" customHeight="1">
      <c r="A103" s="17" t="s">
        <v>82</v>
      </c>
      <c r="B103" s="17"/>
      <c r="D103" s="18">
        <f>+'Aðalbók lagfærð'!H62+'Aðalbók lagfærð'!H63</f>
        <v>801789</v>
      </c>
      <c r="E103" s="19"/>
      <c r="F103" s="18">
        <v>0</v>
      </c>
    </row>
    <row r="104" spans="1:6" ht="12.75" customHeight="1">
      <c r="A104" s="17" t="s">
        <v>83</v>
      </c>
      <c r="B104" s="17"/>
      <c r="D104" s="18">
        <f>+'Aðalbók lagfærð'!H64</f>
        <v>1882389</v>
      </c>
      <c r="E104" s="19"/>
      <c r="F104" s="18">
        <v>0</v>
      </c>
    </row>
    <row r="105" spans="1:6" ht="12.75" hidden="1" customHeight="1" outlineLevel="1">
      <c r="A105" s="17" t="s">
        <v>84</v>
      </c>
      <c r="B105" s="17"/>
      <c r="D105" s="18">
        <v>0</v>
      </c>
      <c r="E105" s="19"/>
      <c r="F105" s="18">
        <v>0</v>
      </c>
    </row>
    <row r="106" spans="1:6" ht="12.75" customHeight="1" collapsed="1">
      <c r="A106" s="17" t="s">
        <v>85</v>
      </c>
      <c r="B106" s="17"/>
      <c r="D106" s="18">
        <f>+'Aðalbók lagfærð'!H36</f>
        <v>1590</v>
      </c>
      <c r="E106" s="19"/>
      <c r="F106" s="18">
        <v>0</v>
      </c>
    </row>
    <row r="107" spans="1:6" ht="12.75" hidden="1" customHeight="1" outlineLevel="1">
      <c r="A107" s="17" t="s">
        <v>86</v>
      </c>
      <c r="B107" s="17"/>
      <c r="D107" s="18">
        <v>0</v>
      </c>
      <c r="E107" s="19"/>
      <c r="F107" s="18">
        <v>0</v>
      </c>
    </row>
    <row r="108" spans="1:6" ht="12.75" customHeight="1" collapsed="1">
      <c r="A108" s="17" t="s">
        <v>154</v>
      </c>
      <c r="B108" s="17"/>
      <c r="D108" s="18">
        <f>+'Aðalbók lagfærð'!H52</f>
        <v>281784</v>
      </c>
      <c r="E108" s="19"/>
      <c r="F108" s="18">
        <v>0</v>
      </c>
    </row>
    <row r="109" spans="1:6" ht="12.75" customHeight="1">
      <c r="A109" s="17" t="s">
        <v>87</v>
      </c>
      <c r="B109" s="17"/>
      <c r="D109" s="18">
        <f>+'Aðalbók lagfærð'!H67</f>
        <v>1344266</v>
      </c>
      <c r="E109" s="19"/>
      <c r="F109" s="18">
        <v>0</v>
      </c>
    </row>
    <row r="110" spans="1:6" ht="12.75" customHeight="1">
      <c r="A110" s="17" t="s">
        <v>88</v>
      </c>
      <c r="B110" s="17"/>
      <c r="D110" s="18">
        <f>+'Aðalbók lagfærð'!H65+'Aðalbók lagfærð'!H66</f>
        <v>192997</v>
      </c>
      <c r="E110" s="19"/>
      <c r="F110" s="18">
        <v>0</v>
      </c>
    </row>
    <row r="111" spans="1:6" ht="12.75" hidden="1" customHeight="1" outlineLevel="1">
      <c r="A111" s="17" t="s">
        <v>155</v>
      </c>
      <c r="B111" s="17"/>
      <c r="D111" s="18">
        <v>0</v>
      </c>
      <c r="E111" s="19"/>
      <c r="F111" s="18">
        <v>0</v>
      </c>
    </row>
    <row r="112" spans="1:6" ht="12.75" customHeight="1" collapsed="1">
      <c r="A112" s="17" t="s">
        <v>90</v>
      </c>
      <c r="B112" s="17"/>
      <c r="D112" s="18">
        <f>+'Aðalbók lagfærð'!H43+'Aðalbók lagfærð'!H44</f>
        <v>138353</v>
      </c>
      <c r="E112" s="19"/>
      <c r="F112" s="18">
        <v>0</v>
      </c>
    </row>
    <row r="113" spans="1:6" ht="12.75" customHeight="1">
      <c r="A113" s="17" t="s">
        <v>91</v>
      </c>
      <c r="B113" s="17"/>
      <c r="D113" s="18">
        <f>+'Aðalbók lagfærð'!H68+'Aðalbók lagfærð'!H69+'Aðalbók lagfærð'!H70+'Aðalbók lagfærð'!H71+'Aðalbók lagfærð'!H72+'Aðalbók lagfærð'!H73</f>
        <v>4545949</v>
      </c>
      <c r="E113" s="19"/>
      <c r="F113" s="18">
        <v>0</v>
      </c>
    </row>
    <row r="114" spans="1:6" ht="12.75" hidden="1" customHeight="1" outlineLevel="1">
      <c r="A114" s="17" t="s">
        <v>156</v>
      </c>
      <c r="B114" s="17"/>
      <c r="D114" s="18">
        <v>0</v>
      </c>
      <c r="E114" s="19"/>
      <c r="F114" s="18">
        <v>0</v>
      </c>
    </row>
    <row r="115" spans="1:6" ht="12.75" hidden="1" customHeight="1" outlineLevel="1">
      <c r="A115" s="17" t="s">
        <v>92</v>
      </c>
      <c r="B115" s="17"/>
      <c r="D115" s="18">
        <v>0</v>
      </c>
      <c r="E115" s="19"/>
      <c r="F115" s="18">
        <v>0</v>
      </c>
    </row>
    <row r="116" spans="1:6" ht="12.75" customHeight="1" collapsed="1">
      <c r="A116" s="17" t="s">
        <v>93</v>
      </c>
      <c r="B116" s="17"/>
      <c r="D116" s="18">
        <f>+'Aðalbók lagfærð'!H38+'Aðalbók lagfærð'!H39</f>
        <v>123446</v>
      </c>
      <c r="E116" s="19"/>
      <c r="F116" s="18">
        <v>0</v>
      </c>
    </row>
    <row r="117" spans="1:6" ht="12.75" customHeight="1">
      <c r="A117" s="17" t="s">
        <v>94</v>
      </c>
      <c r="B117" s="17"/>
      <c r="D117" s="18">
        <f>+'Aðalbók lagfærð'!H34+'Aðalbók lagfærð'!H35</f>
        <v>485367</v>
      </c>
      <c r="E117" s="19"/>
      <c r="F117" s="18">
        <v>0</v>
      </c>
    </row>
    <row r="118" spans="1:6" ht="12.75" customHeight="1">
      <c r="A118" s="17" t="s">
        <v>95</v>
      </c>
      <c r="B118" s="17"/>
      <c r="D118" s="18">
        <f>+'Aðalbók lagfærð'!H48+'Aðalbók lagfærð'!H49</f>
        <v>2159518</v>
      </c>
      <c r="E118" s="19"/>
      <c r="F118" s="18">
        <v>0</v>
      </c>
    </row>
    <row r="119" spans="1:6" ht="12.75" hidden="1" customHeight="1" outlineLevel="1">
      <c r="A119" s="17" t="s">
        <v>79</v>
      </c>
      <c r="B119" s="17"/>
      <c r="D119" s="18">
        <v>0</v>
      </c>
      <c r="E119" s="19"/>
      <c r="F119" s="18">
        <v>0</v>
      </c>
    </row>
    <row r="120" spans="1:6" ht="12.75" hidden="1" customHeight="1" outlineLevel="1">
      <c r="A120" s="17" t="s">
        <v>96</v>
      </c>
      <c r="B120" s="17"/>
      <c r="D120" s="18">
        <v>0</v>
      </c>
      <c r="E120" s="19"/>
      <c r="F120" s="18">
        <v>0</v>
      </c>
    </row>
    <row r="121" spans="1:6" ht="12.75" hidden="1" customHeight="1" outlineLevel="1">
      <c r="A121" s="17" t="s">
        <v>53</v>
      </c>
      <c r="B121" s="17"/>
      <c r="D121" s="18">
        <v>0</v>
      </c>
      <c r="E121" s="19"/>
      <c r="F121" s="18">
        <v>0</v>
      </c>
    </row>
    <row r="122" spans="1:6" ht="12.75" hidden="1" customHeight="1" outlineLevel="1">
      <c r="A122" s="17" t="s">
        <v>97</v>
      </c>
      <c r="B122" s="17"/>
      <c r="D122" s="18">
        <v>0</v>
      </c>
      <c r="E122" s="19"/>
      <c r="F122" s="18">
        <v>0</v>
      </c>
    </row>
    <row r="123" spans="1:6" ht="12.75" hidden="1" customHeight="1" outlineLevel="1">
      <c r="A123" s="17" t="s">
        <v>175</v>
      </c>
      <c r="B123" s="17"/>
      <c r="D123" s="18">
        <v>0</v>
      </c>
      <c r="E123" s="19"/>
      <c r="F123" s="18">
        <v>0</v>
      </c>
    </row>
    <row r="124" spans="1:6" ht="12.75" hidden="1" customHeight="1" outlineLevel="1">
      <c r="A124" s="17" t="s">
        <v>98</v>
      </c>
      <c r="B124" s="17"/>
      <c r="D124" s="18">
        <v>0</v>
      </c>
      <c r="E124" s="19"/>
      <c r="F124" s="18">
        <v>0</v>
      </c>
    </row>
    <row r="125" spans="1:6" ht="12.75" hidden="1" customHeight="1" outlineLevel="1">
      <c r="A125" s="17" t="s">
        <v>100</v>
      </c>
      <c r="B125" s="17"/>
      <c r="D125" s="18">
        <v>0</v>
      </c>
      <c r="E125" s="19"/>
      <c r="F125" s="24">
        <v>0</v>
      </c>
    </row>
    <row r="126" spans="1:6" ht="12.75" hidden="1" customHeight="1" outlineLevel="1">
      <c r="A126" s="17" t="s">
        <v>157</v>
      </c>
      <c r="B126" s="17"/>
      <c r="D126" s="18">
        <v>0</v>
      </c>
      <c r="E126" s="19"/>
      <c r="F126" s="24">
        <v>0</v>
      </c>
    </row>
    <row r="127" spans="1:6" ht="12.75" hidden="1" customHeight="1" outlineLevel="1">
      <c r="A127" s="17" t="s">
        <v>101</v>
      </c>
      <c r="B127" s="17"/>
      <c r="D127" s="18">
        <v>0</v>
      </c>
      <c r="E127" s="19"/>
      <c r="F127" s="24">
        <v>0</v>
      </c>
    </row>
    <row r="128" spans="1:6" ht="12.75" customHeight="1" collapsed="1">
      <c r="A128" s="17" t="s">
        <v>136</v>
      </c>
      <c r="B128" s="17"/>
      <c r="D128" s="18">
        <f>+'Aðalbók lagfærð'!H45+'Aðalbók lagfærð'!H46</f>
        <v>1583550</v>
      </c>
      <c r="E128" s="19"/>
      <c r="F128" s="24">
        <v>0</v>
      </c>
    </row>
    <row r="129" spans="1:6" ht="12.75" hidden="1" customHeight="1" outlineLevel="1">
      <c r="A129" s="17" t="s">
        <v>25</v>
      </c>
      <c r="B129" s="17"/>
      <c r="D129" s="18">
        <v>0</v>
      </c>
      <c r="E129" s="19"/>
      <c r="F129" s="24">
        <v>0</v>
      </c>
    </row>
    <row r="130" spans="1:6" ht="12.75" hidden="1" customHeight="1" outlineLevel="1">
      <c r="A130" s="17" t="s">
        <v>158</v>
      </c>
      <c r="B130" s="17"/>
      <c r="D130" s="18">
        <v>0</v>
      </c>
      <c r="E130" s="21"/>
      <c r="F130" s="24">
        <v>0</v>
      </c>
    </row>
    <row r="131" spans="1:6" ht="12.75" customHeight="1" collapsed="1">
      <c r="A131" s="17" t="s">
        <v>101</v>
      </c>
      <c r="B131" s="17"/>
      <c r="D131" s="24">
        <f>+'Aðalbók lagfærð'!H37</f>
        <v>86940</v>
      </c>
      <c r="E131" s="21"/>
      <c r="F131" s="24">
        <v>0</v>
      </c>
    </row>
    <row r="132" spans="1:6" ht="15" customHeight="1" thickBot="1">
      <c r="A132" s="17"/>
      <c r="B132" s="17"/>
      <c r="D132" s="20">
        <f>SUM(D99:D131)</f>
        <v>225355498</v>
      </c>
      <c r="E132" s="21"/>
      <c r="F132" s="20">
        <f>SUM(F99:F131)</f>
        <v>0</v>
      </c>
    </row>
    <row r="133" spans="1:6" ht="12.75" customHeight="1" thickTop="1">
      <c r="A133" s="17"/>
      <c r="B133" s="17"/>
      <c r="D133" s="21"/>
      <c r="E133" s="21"/>
      <c r="F133" s="21"/>
    </row>
    <row r="134" spans="1:6" ht="13.7" customHeight="1">
      <c r="A134" s="17"/>
      <c r="B134" s="17"/>
      <c r="D134" s="26"/>
      <c r="E134" s="26"/>
      <c r="F134" s="26"/>
    </row>
    <row r="135" spans="1:6" ht="13.7" customHeight="1">
      <c r="D135" s="27"/>
      <c r="E135" s="27"/>
      <c r="F135" s="27"/>
    </row>
    <row r="136" spans="1:6" ht="13.7" customHeight="1">
      <c r="D136" s="27"/>
      <c r="E136" s="27"/>
      <c r="F136" s="27"/>
    </row>
    <row r="137" spans="1:6" ht="13.7" customHeight="1">
      <c r="D137" s="27"/>
      <c r="E137" s="27"/>
      <c r="F137" s="27"/>
    </row>
    <row r="138" spans="1:6" ht="13.7" customHeight="1">
      <c r="D138" s="27"/>
      <c r="E138" s="27"/>
      <c r="F138" s="27"/>
    </row>
    <row r="139" spans="1:6" ht="13.7" customHeight="1">
      <c r="A139" s="28"/>
      <c r="D139" s="27"/>
      <c r="E139" s="27"/>
      <c r="F139" s="27"/>
    </row>
    <row r="140" spans="1:6" ht="13.7" customHeight="1">
      <c r="A140" s="28"/>
      <c r="D140" s="27"/>
      <c r="E140" s="27"/>
      <c r="F140" s="27"/>
    </row>
    <row r="141" spans="1:6" ht="13.7" customHeight="1">
      <c r="A141" s="28"/>
      <c r="B141" s="28"/>
      <c r="C141" s="28"/>
      <c r="D141" s="19"/>
      <c r="E141" s="19"/>
      <c r="F141" s="19"/>
    </row>
    <row r="142" spans="1:6" ht="13.7" customHeight="1">
      <c r="A142" s="28"/>
      <c r="D142" s="19"/>
      <c r="E142" s="19"/>
      <c r="F142" s="19"/>
    </row>
    <row r="143" spans="1:6" ht="13.7" customHeight="1">
      <c r="A143" s="28"/>
      <c r="D143" s="19"/>
      <c r="E143" s="19"/>
      <c r="F143" s="19"/>
    </row>
    <row r="144" spans="1:6" ht="13.7" customHeight="1">
      <c r="A144" s="28"/>
      <c r="D144" s="19"/>
      <c r="E144" s="19"/>
      <c r="F144" s="19"/>
    </row>
    <row r="145" spans="1:6" ht="13.7" customHeight="1">
      <c r="A145" s="28"/>
      <c r="D145" s="19"/>
      <c r="E145" s="19"/>
      <c r="F145" s="19"/>
    </row>
    <row r="146" spans="1:6" ht="13.7" customHeight="1">
      <c r="D146" s="19"/>
      <c r="E146" s="19"/>
      <c r="F146" s="19"/>
    </row>
    <row r="147" spans="1:6" ht="13.7" customHeight="1">
      <c r="D147" s="19"/>
      <c r="E147" s="19"/>
      <c r="F147" s="19"/>
    </row>
    <row r="148" spans="1:6" ht="13.7" customHeight="1">
      <c r="D148" s="27"/>
      <c r="E148" s="27"/>
      <c r="F148" s="27"/>
    </row>
    <row r="149" spans="1:6" ht="13.7" customHeight="1">
      <c r="A149" s="28"/>
      <c r="D149" s="27"/>
      <c r="E149" s="27"/>
      <c r="F149" s="27"/>
    </row>
    <row r="150" spans="1:6" ht="13.7" customHeight="1">
      <c r="A150" s="28"/>
      <c r="D150" s="27"/>
      <c r="E150" s="27"/>
      <c r="F150" s="27"/>
    </row>
    <row r="151" spans="1:6" ht="13.7" customHeight="1">
      <c r="D151" s="27"/>
      <c r="E151" s="27"/>
      <c r="F151" s="27"/>
    </row>
    <row r="152" spans="1:6" ht="13.7" customHeight="1">
      <c r="A152" s="28"/>
      <c r="D152" s="27"/>
      <c r="E152" s="27"/>
      <c r="F152" s="27"/>
    </row>
    <row r="153" spans="1:6" ht="13.7" customHeight="1">
      <c r="D153" s="27"/>
      <c r="E153" s="27"/>
      <c r="F153" s="27"/>
    </row>
    <row r="154" spans="1:6" ht="13.7" customHeight="1">
      <c r="D154" s="27"/>
      <c r="E154" s="27"/>
      <c r="F154" s="27"/>
    </row>
    <row r="155" spans="1:6" ht="13.7" customHeight="1">
      <c r="D155" s="27"/>
      <c r="E155" s="27"/>
      <c r="F155" s="27"/>
    </row>
    <row r="156" spans="1:6" ht="13.7" customHeight="1">
      <c r="D156" s="27"/>
      <c r="E156" s="27"/>
      <c r="F156" s="27"/>
    </row>
    <row r="157" spans="1:6" ht="13.7" customHeight="1">
      <c r="D157" s="27"/>
      <c r="E157" s="27"/>
      <c r="F157" s="27"/>
    </row>
    <row r="158" spans="1:6" ht="13.7" customHeight="1">
      <c r="D158" s="27"/>
      <c r="E158" s="27"/>
      <c r="F158" s="27"/>
    </row>
    <row r="159" spans="1:6" ht="13.7" customHeight="1">
      <c r="D159" s="27"/>
      <c r="E159" s="27"/>
      <c r="F159" s="27"/>
    </row>
    <row r="160" spans="1:6" ht="13.7" customHeight="1">
      <c r="D160" s="27"/>
      <c r="E160" s="27"/>
      <c r="F160" s="27"/>
    </row>
    <row r="161" spans="4:6" ht="13.7" customHeight="1">
      <c r="D161" s="27"/>
      <c r="E161" s="27"/>
      <c r="F161" s="27"/>
    </row>
    <row r="162" spans="4:6" ht="13.7" customHeight="1">
      <c r="D162" s="27"/>
      <c r="E162" s="27"/>
      <c r="F162" s="27"/>
    </row>
    <row r="163" spans="4:6" ht="13.7" customHeight="1">
      <c r="D163" s="27"/>
      <c r="E163" s="27"/>
      <c r="F163" s="27"/>
    </row>
    <row r="164" spans="4:6" ht="13.7" customHeight="1">
      <c r="D164" s="27"/>
      <c r="E164" s="27"/>
      <c r="F164" s="27"/>
    </row>
    <row r="165" spans="4:6" ht="13.7" customHeight="1">
      <c r="D165" s="27"/>
      <c r="E165" s="27"/>
      <c r="F165" s="27"/>
    </row>
    <row r="166" spans="4:6" ht="13.7" customHeight="1">
      <c r="D166" s="27"/>
      <c r="E166" s="27"/>
      <c r="F166" s="27"/>
    </row>
    <row r="167" spans="4:6" ht="13.7" customHeight="1">
      <c r="D167" s="27"/>
      <c r="E167" s="27"/>
      <c r="F167" s="27"/>
    </row>
    <row r="168" spans="4:6" ht="13.7" customHeight="1">
      <c r="D168" s="27"/>
      <c r="E168" s="27"/>
      <c r="F168" s="27"/>
    </row>
    <row r="169" spans="4:6" ht="13.7" customHeight="1">
      <c r="D169" s="27"/>
      <c r="E169" s="27"/>
      <c r="F169" s="27"/>
    </row>
    <row r="170" spans="4:6" ht="13.7" customHeight="1">
      <c r="D170" s="27"/>
      <c r="E170" s="27"/>
      <c r="F170" s="27"/>
    </row>
    <row r="171" spans="4:6" ht="13.7" customHeight="1">
      <c r="D171" s="27"/>
      <c r="E171" s="27"/>
      <c r="F171" s="27"/>
    </row>
    <row r="172" spans="4:6" ht="13.7" customHeight="1">
      <c r="D172" s="27"/>
      <c r="E172" s="27"/>
      <c r="F172" s="27"/>
    </row>
    <row r="173" spans="4:6" ht="13.7" customHeight="1">
      <c r="D173" s="27"/>
      <c r="E173" s="27"/>
      <c r="F173" s="27"/>
    </row>
    <row r="174" spans="4:6" ht="13.7" customHeight="1">
      <c r="D174" s="27"/>
      <c r="E174" s="27"/>
      <c r="F174" s="27"/>
    </row>
    <row r="175" spans="4:6" ht="13.7" customHeight="1">
      <c r="D175" s="27"/>
      <c r="E175" s="27"/>
      <c r="F175" s="27"/>
    </row>
    <row r="176" spans="4:6" ht="13.7" customHeight="1">
      <c r="D176" s="27"/>
      <c r="E176" s="27"/>
      <c r="F176" s="27"/>
    </row>
    <row r="177" spans="4:6" ht="13.7" customHeight="1">
      <c r="D177" s="27"/>
      <c r="E177" s="27"/>
      <c r="F177" s="27"/>
    </row>
    <row r="178" spans="4:6" ht="13.7" customHeight="1">
      <c r="D178" s="27"/>
      <c r="E178" s="27"/>
      <c r="F178" s="27"/>
    </row>
    <row r="179" spans="4:6" ht="13.7" customHeight="1">
      <c r="D179" s="27"/>
      <c r="E179" s="27"/>
      <c r="F179" s="27"/>
    </row>
    <row r="180" spans="4:6" ht="13.7" customHeight="1">
      <c r="D180" s="27"/>
      <c r="E180" s="27"/>
      <c r="F180" s="27"/>
    </row>
    <row r="181" spans="4:6" ht="13.7" customHeight="1">
      <c r="D181" s="27"/>
      <c r="E181" s="27"/>
      <c r="F181" s="27"/>
    </row>
    <row r="182" spans="4:6" ht="13.7" customHeight="1">
      <c r="D182" s="27"/>
      <c r="E182" s="27"/>
      <c r="F182" s="27"/>
    </row>
    <row r="183" spans="4:6" ht="13.7" customHeight="1">
      <c r="D183" s="27"/>
      <c r="E183" s="27"/>
      <c r="F183" s="27"/>
    </row>
    <row r="184" spans="4:6" ht="13.7" customHeight="1">
      <c r="D184" s="27"/>
      <c r="E184" s="27"/>
      <c r="F184" s="27"/>
    </row>
    <row r="185" spans="4:6" ht="13.7" customHeight="1">
      <c r="D185" s="27"/>
      <c r="E185" s="27"/>
      <c r="F185" s="27"/>
    </row>
    <row r="186" spans="4:6" ht="13.7" customHeight="1">
      <c r="D186" s="27"/>
      <c r="E186" s="27"/>
      <c r="F186" s="27"/>
    </row>
    <row r="187" spans="4:6" ht="13.7" customHeight="1">
      <c r="D187" s="27"/>
      <c r="E187" s="27"/>
      <c r="F187" s="27"/>
    </row>
    <row r="188" spans="4:6" ht="13.7" customHeight="1">
      <c r="D188" s="27"/>
      <c r="E188" s="27"/>
      <c r="F188" s="27"/>
    </row>
    <row r="189" spans="4:6" ht="13.7" customHeight="1">
      <c r="D189" s="27"/>
      <c r="E189" s="27"/>
      <c r="F189" s="27"/>
    </row>
    <row r="190" spans="4:6" ht="13.7" customHeight="1">
      <c r="D190" s="27"/>
      <c r="E190" s="27"/>
      <c r="F190" s="27"/>
    </row>
    <row r="191" spans="4:6" ht="13.7" customHeight="1">
      <c r="D191" s="27"/>
      <c r="E191" s="27"/>
      <c r="F191" s="27"/>
    </row>
    <row r="192" spans="4:6" ht="13.7" customHeight="1">
      <c r="D192" s="27"/>
      <c r="E192" s="27"/>
      <c r="F192" s="27"/>
    </row>
    <row r="193" spans="4:6" ht="13.7" customHeight="1">
      <c r="D193" s="27"/>
      <c r="E193" s="27"/>
      <c r="F193" s="27"/>
    </row>
    <row r="194" spans="4:6" ht="13.7" customHeight="1">
      <c r="D194" s="27"/>
      <c r="E194" s="27"/>
      <c r="F194" s="27"/>
    </row>
    <row r="195" spans="4:6" ht="13.7" customHeight="1">
      <c r="D195" s="27"/>
      <c r="E195" s="27"/>
      <c r="F195" s="27"/>
    </row>
    <row r="196" spans="4:6" ht="13.7" customHeight="1">
      <c r="D196" s="27"/>
      <c r="E196" s="27"/>
      <c r="F196" s="27"/>
    </row>
    <row r="197" spans="4:6" ht="13.7" customHeight="1">
      <c r="D197" s="27"/>
      <c r="E197" s="27"/>
      <c r="F197" s="27"/>
    </row>
    <row r="198" spans="4:6" ht="13.7" customHeight="1">
      <c r="D198" s="27"/>
      <c r="E198" s="27"/>
      <c r="F198" s="27"/>
    </row>
    <row r="199" spans="4:6" ht="13.7" customHeight="1">
      <c r="D199" s="27"/>
      <c r="E199" s="27"/>
      <c r="F199" s="27"/>
    </row>
    <row r="200" spans="4:6" ht="13.7" customHeight="1">
      <c r="D200" s="27"/>
      <c r="E200" s="27"/>
      <c r="F200" s="27"/>
    </row>
    <row r="201" spans="4:6" ht="13.7" customHeight="1">
      <c r="D201" s="27"/>
      <c r="E201" s="27"/>
      <c r="F201" s="27"/>
    </row>
    <row r="202" spans="4:6" ht="13.7" customHeight="1">
      <c r="D202" s="27"/>
      <c r="E202" s="27"/>
      <c r="F202" s="27"/>
    </row>
    <row r="203" spans="4:6" ht="13.7" customHeight="1">
      <c r="D203" s="27"/>
      <c r="E203" s="27"/>
      <c r="F203" s="27"/>
    </row>
    <row r="204" spans="4:6" ht="13.7" customHeight="1">
      <c r="D204" s="27"/>
      <c r="E204" s="27"/>
      <c r="F204" s="27"/>
    </row>
    <row r="205" spans="4:6" ht="13.7" customHeight="1">
      <c r="D205" s="27"/>
      <c r="E205" s="27"/>
      <c r="F205" s="27"/>
    </row>
  </sheetData>
  <phoneticPr fontId="0" type="noConversion"/>
  <pageMargins left="0.44" right="0.38" top="1.25" bottom="1" header="0.5" footer="0.5"/>
  <pageSetup paperSize="9" firstPageNumber="25" orientation="portrait" useFirstPageNumber="1" r:id="rId1"/>
  <headerFooter alignWithMargins="0">
    <oddFooter>&amp;L&amp;F&amp;R&amp;G</oddFooter>
  </headerFooter>
  <rowBreaks count="1" manualBreakCount="1">
    <brk id="67" max="16383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4"/>
  <sheetViews>
    <sheetView workbookViewId="0">
      <selection activeCell="B69" sqref="B1:B1048576"/>
    </sheetView>
  </sheetViews>
  <sheetFormatPr defaultRowHeight="12.75"/>
  <cols>
    <col min="1" max="1" width="6.33203125" style="134" customWidth="1"/>
    <col min="2" max="2" width="34.1640625" style="134" customWidth="1"/>
    <col min="3" max="3" width="14.83203125" style="134" customWidth="1"/>
    <col min="4" max="4" width="3.1640625" style="135" customWidth="1"/>
    <col min="5" max="6" width="15.5" style="134" customWidth="1"/>
    <col min="7" max="7" width="3.1640625" style="134" customWidth="1"/>
    <col min="8" max="8" width="15.5" style="134" customWidth="1"/>
    <col min="9" max="11" width="18.33203125" style="134" bestFit="1" customWidth="1"/>
    <col min="12" max="16384" width="9.33203125" style="134"/>
  </cols>
  <sheetData>
    <row r="1" spans="1:8">
      <c r="A1" s="133" t="s">
        <v>180</v>
      </c>
    </row>
    <row r="2" spans="1:8">
      <c r="E2" s="155"/>
      <c r="F2" s="155"/>
      <c r="G2" s="155"/>
      <c r="H2" s="155"/>
    </row>
    <row r="3" spans="1:8">
      <c r="A3" s="136" t="s">
        <v>181</v>
      </c>
      <c r="B3" s="136" t="s">
        <v>182</v>
      </c>
      <c r="C3" s="137" t="s">
        <v>183</v>
      </c>
      <c r="E3" s="156" t="s">
        <v>184</v>
      </c>
      <c r="F3" s="156" t="s">
        <v>185</v>
      </c>
      <c r="G3" s="155"/>
      <c r="H3" s="156" t="s">
        <v>186</v>
      </c>
    </row>
    <row r="4" spans="1:8" ht="25.5">
      <c r="A4" s="139" t="s">
        <v>187</v>
      </c>
      <c r="B4" s="140" t="s">
        <v>400</v>
      </c>
      <c r="C4" s="150">
        <v>-492051396</v>
      </c>
      <c r="E4" s="150"/>
      <c r="F4" s="150"/>
      <c r="H4" s="153">
        <f>+C4+E4-F4</f>
        <v>-492051396</v>
      </c>
    </row>
    <row r="5" spans="1:8">
      <c r="A5" s="139" t="s">
        <v>188</v>
      </c>
      <c r="B5" s="140" t="s">
        <v>189</v>
      </c>
      <c r="C5" s="150">
        <v>-84500</v>
      </c>
      <c r="E5" s="150"/>
      <c r="F5" s="150"/>
      <c r="H5" s="153">
        <f t="shared" ref="H5:H68" si="0">+C5+E5-F5</f>
        <v>-84500</v>
      </c>
    </row>
    <row r="6" spans="1:8">
      <c r="A6" s="139" t="s">
        <v>190</v>
      </c>
      <c r="B6" s="140" t="s">
        <v>191</v>
      </c>
      <c r="C6" s="150">
        <v>-380154</v>
      </c>
      <c r="E6" s="150"/>
      <c r="F6" s="150"/>
      <c r="H6" s="153">
        <f t="shared" si="0"/>
        <v>-380154</v>
      </c>
    </row>
    <row r="7" spans="1:8">
      <c r="A7" s="139" t="s">
        <v>192</v>
      </c>
      <c r="B7" s="140" t="s">
        <v>193</v>
      </c>
      <c r="C7" s="150">
        <v>0</v>
      </c>
      <c r="D7" s="135">
        <v>2</v>
      </c>
      <c r="E7" s="150">
        <v>12450000</v>
      </c>
      <c r="F7" s="150">
        <v>153333333</v>
      </c>
      <c r="G7" s="134">
        <v>2</v>
      </c>
      <c r="H7" s="153">
        <f t="shared" si="0"/>
        <v>-140883333</v>
      </c>
    </row>
    <row r="8" spans="1:8">
      <c r="A8" s="139" t="s">
        <v>194</v>
      </c>
      <c r="B8" s="143" t="s">
        <v>401</v>
      </c>
      <c r="C8" s="150">
        <v>184159985</v>
      </c>
      <c r="E8" s="150"/>
      <c r="F8" s="150"/>
      <c r="H8" s="153">
        <f t="shared" si="0"/>
        <v>184159985</v>
      </c>
    </row>
    <row r="9" spans="1:8">
      <c r="A9" s="139" t="s">
        <v>195</v>
      </c>
      <c r="B9" s="143" t="s">
        <v>402</v>
      </c>
      <c r="C9" s="150">
        <v>1582344</v>
      </c>
      <c r="E9" s="150"/>
      <c r="F9" s="150"/>
      <c r="H9" s="153">
        <f t="shared" si="0"/>
        <v>1582344</v>
      </c>
    </row>
    <row r="10" spans="1:8">
      <c r="A10" s="139" t="s">
        <v>196</v>
      </c>
      <c r="B10" s="143" t="s">
        <v>403</v>
      </c>
      <c r="C10" s="150">
        <v>9494203</v>
      </c>
      <c r="E10" s="150"/>
      <c r="F10" s="150"/>
      <c r="H10" s="153">
        <f t="shared" si="0"/>
        <v>9494203</v>
      </c>
    </row>
    <row r="11" spans="1:8" ht="25.5">
      <c r="A11" s="139" t="s">
        <v>197</v>
      </c>
      <c r="B11" s="140" t="s">
        <v>198</v>
      </c>
      <c r="C11" s="150">
        <v>16394378</v>
      </c>
      <c r="E11" s="150"/>
      <c r="F11" s="150"/>
      <c r="H11" s="153">
        <f t="shared" si="0"/>
        <v>16394378</v>
      </c>
    </row>
    <row r="12" spans="1:8">
      <c r="A12" s="139" t="s">
        <v>199</v>
      </c>
      <c r="B12" s="140" t="s">
        <v>200</v>
      </c>
      <c r="C12" s="150">
        <v>133581697</v>
      </c>
      <c r="E12" s="150"/>
      <c r="F12" s="150"/>
      <c r="H12" s="153">
        <f t="shared" si="0"/>
        <v>133581697</v>
      </c>
    </row>
    <row r="13" spans="1:8">
      <c r="A13" s="139" t="s">
        <v>201</v>
      </c>
      <c r="B13" s="140" t="s">
        <v>202</v>
      </c>
      <c r="C13" s="150">
        <v>8552409</v>
      </c>
      <c r="E13" s="150"/>
      <c r="F13" s="150"/>
      <c r="H13" s="153">
        <f t="shared" si="0"/>
        <v>8552409</v>
      </c>
    </row>
    <row r="14" spans="1:8">
      <c r="A14" s="139" t="s">
        <v>203</v>
      </c>
      <c r="B14" s="140" t="s">
        <v>56</v>
      </c>
      <c r="C14" s="150">
        <v>2618859</v>
      </c>
      <c r="E14" s="150"/>
      <c r="F14" s="150"/>
      <c r="H14" s="153">
        <f t="shared" si="0"/>
        <v>2618859</v>
      </c>
    </row>
    <row r="15" spans="1:8">
      <c r="A15" s="139" t="s">
        <v>204</v>
      </c>
      <c r="B15" s="140" t="s">
        <v>138</v>
      </c>
      <c r="C15" s="150">
        <v>3364</v>
      </c>
      <c r="E15" s="150"/>
      <c r="F15" s="150"/>
      <c r="H15" s="153">
        <f t="shared" si="0"/>
        <v>3364</v>
      </c>
    </row>
    <row r="16" spans="1:8">
      <c r="A16" s="139" t="s">
        <v>205</v>
      </c>
      <c r="B16" s="140" t="s">
        <v>206</v>
      </c>
      <c r="C16" s="150">
        <v>8679838</v>
      </c>
      <c r="E16" s="150"/>
      <c r="F16" s="150"/>
      <c r="H16" s="153">
        <f t="shared" si="0"/>
        <v>8679838</v>
      </c>
    </row>
    <row r="17" spans="1:8">
      <c r="A17" s="139" t="s">
        <v>207</v>
      </c>
      <c r="B17" s="140" t="s">
        <v>208</v>
      </c>
      <c r="C17" s="150">
        <v>13923493</v>
      </c>
      <c r="E17" s="150"/>
      <c r="F17" s="150"/>
      <c r="H17" s="153">
        <f t="shared" si="0"/>
        <v>13923493</v>
      </c>
    </row>
    <row r="18" spans="1:8">
      <c r="A18" s="139" t="s">
        <v>209</v>
      </c>
      <c r="B18" s="140" t="s">
        <v>210</v>
      </c>
      <c r="C18" s="150">
        <v>3196176</v>
      </c>
      <c r="E18" s="150"/>
      <c r="F18" s="150"/>
      <c r="H18" s="153">
        <f t="shared" si="0"/>
        <v>3196176</v>
      </c>
    </row>
    <row r="19" spans="1:8">
      <c r="A19" s="139" t="s">
        <v>211</v>
      </c>
      <c r="B19" s="140" t="s">
        <v>212</v>
      </c>
      <c r="C19" s="150">
        <v>146223</v>
      </c>
      <c r="E19" s="150"/>
      <c r="F19" s="150"/>
      <c r="H19" s="153">
        <f t="shared" si="0"/>
        <v>146223</v>
      </c>
    </row>
    <row r="20" spans="1:8">
      <c r="A20" s="139" t="s">
        <v>213</v>
      </c>
      <c r="B20" s="140" t="s">
        <v>214</v>
      </c>
      <c r="C20" s="150">
        <v>237974</v>
      </c>
      <c r="E20" s="150"/>
      <c r="F20" s="150"/>
      <c r="H20" s="153">
        <f t="shared" si="0"/>
        <v>237974</v>
      </c>
    </row>
    <row r="21" spans="1:8">
      <c r="A21" s="139" t="s">
        <v>215</v>
      </c>
      <c r="B21" s="140" t="s">
        <v>216</v>
      </c>
      <c r="C21" s="150">
        <v>940800</v>
      </c>
      <c r="E21" s="150"/>
      <c r="F21" s="150"/>
      <c r="H21" s="153">
        <f t="shared" si="0"/>
        <v>940800</v>
      </c>
    </row>
    <row r="22" spans="1:8">
      <c r="A22" s="139" t="s">
        <v>217</v>
      </c>
      <c r="B22" s="140" t="s">
        <v>218</v>
      </c>
      <c r="C22" s="150">
        <v>858018</v>
      </c>
      <c r="E22" s="150"/>
      <c r="F22" s="150"/>
      <c r="H22" s="153">
        <f t="shared" si="0"/>
        <v>858018</v>
      </c>
    </row>
    <row r="23" spans="1:8">
      <c r="A23" s="139" t="s">
        <v>219</v>
      </c>
      <c r="B23" s="140" t="s">
        <v>404</v>
      </c>
      <c r="C23" s="150">
        <v>1238230</v>
      </c>
      <c r="E23" s="150"/>
      <c r="F23" s="150"/>
      <c r="H23" s="153">
        <f t="shared" si="0"/>
        <v>1238230</v>
      </c>
    </row>
    <row r="24" spans="1:8">
      <c r="A24" s="139" t="s">
        <v>220</v>
      </c>
      <c r="B24" s="140" t="s">
        <v>221</v>
      </c>
      <c r="C24" s="150">
        <v>2004585</v>
      </c>
      <c r="E24" s="150"/>
      <c r="F24" s="150"/>
      <c r="H24" s="153">
        <f t="shared" si="0"/>
        <v>2004585</v>
      </c>
    </row>
    <row r="25" spans="1:8">
      <c r="A25" s="139" t="s">
        <v>222</v>
      </c>
      <c r="B25" s="140" t="s">
        <v>223</v>
      </c>
      <c r="C25" s="150">
        <v>1165890</v>
      </c>
      <c r="E25" s="150"/>
      <c r="F25" s="150"/>
      <c r="H25" s="153">
        <f t="shared" si="0"/>
        <v>1165890</v>
      </c>
    </row>
    <row r="26" spans="1:8">
      <c r="A26" s="139" t="s">
        <v>224</v>
      </c>
      <c r="B26" s="140" t="s">
        <v>225</v>
      </c>
      <c r="C26" s="150">
        <v>200000</v>
      </c>
      <c r="E26" s="150"/>
      <c r="F26" s="150"/>
      <c r="H26" s="153">
        <f t="shared" si="0"/>
        <v>200000</v>
      </c>
    </row>
    <row r="27" spans="1:8" ht="25.5">
      <c r="A27" s="139" t="s">
        <v>226</v>
      </c>
      <c r="B27" s="140" t="s">
        <v>227</v>
      </c>
      <c r="C27" s="150">
        <v>4129406</v>
      </c>
      <c r="E27" s="150"/>
      <c r="F27" s="150"/>
      <c r="H27" s="153">
        <f t="shared" si="0"/>
        <v>4129406</v>
      </c>
    </row>
    <row r="28" spans="1:8">
      <c r="A28" s="139" t="s">
        <v>228</v>
      </c>
      <c r="B28" s="140" t="s">
        <v>229</v>
      </c>
      <c r="C28" s="150">
        <v>1930595</v>
      </c>
      <c r="E28" s="150"/>
      <c r="F28" s="150"/>
      <c r="H28" s="153">
        <f t="shared" si="0"/>
        <v>1930595</v>
      </c>
    </row>
    <row r="29" spans="1:8">
      <c r="A29" s="139" t="s">
        <v>230</v>
      </c>
      <c r="B29" s="140" t="s">
        <v>231</v>
      </c>
      <c r="C29" s="150">
        <v>1572385</v>
      </c>
      <c r="E29" s="150"/>
      <c r="F29" s="150"/>
      <c r="H29" s="153">
        <f t="shared" si="0"/>
        <v>1572385</v>
      </c>
    </row>
    <row r="30" spans="1:8">
      <c r="A30" s="139" t="s">
        <v>232</v>
      </c>
      <c r="B30" s="140" t="s">
        <v>233</v>
      </c>
      <c r="C30" s="150">
        <v>104574</v>
      </c>
      <c r="E30" s="150"/>
      <c r="F30" s="150"/>
      <c r="H30" s="153">
        <f t="shared" si="0"/>
        <v>104574</v>
      </c>
    </row>
    <row r="31" spans="1:8">
      <c r="A31" s="139" t="s">
        <v>234</v>
      </c>
      <c r="B31" s="140" t="s">
        <v>235</v>
      </c>
      <c r="C31" s="150">
        <v>146420</v>
      </c>
      <c r="E31" s="150"/>
      <c r="F31" s="150"/>
      <c r="H31" s="153">
        <f t="shared" si="0"/>
        <v>146420</v>
      </c>
    </row>
    <row r="32" spans="1:8">
      <c r="A32" s="139" t="s">
        <v>236</v>
      </c>
      <c r="B32" s="140" t="s">
        <v>237</v>
      </c>
      <c r="C32" s="150">
        <v>54656</v>
      </c>
      <c r="E32" s="150"/>
      <c r="F32" s="150"/>
      <c r="G32" s="138"/>
      <c r="H32" s="153">
        <f t="shared" si="0"/>
        <v>54656</v>
      </c>
    </row>
    <row r="33" spans="1:8">
      <c r="A33" s="139" t="s">
        <v>238</v>
      </c>
      <c r="B33" s="140" t="s">
        <v>239</v>
      </c>
      <c r="C33" s="150">
        <v>523129</v>
      </c>
      <c r="E33" s="150"/>
      <c r="F33" s="150"/>
      <c r="G33" s="144"/>
      <c r="H33" s="153">
        <f t="shared" si="0"/>
        <v>523129</v>
      </c>
    </row>
    <row r="34" spans="1:8">
      <c r="A34" s="139" t="s">
        <v>240</v>
      </c>
      <c r="B34" s="140" t="s">
        <v>241</v>
      </c>
      <c r="C34" s="150">
        <v>246735</v>
      </c>
      <c r="E34" s="150"/>
      <c r="F34" s="150"/>
      <c r="G34" s="144"/>
      <c r="H34" s="153">
        <f t="shared" si="0"/>
        <v>246735</v>
      </c>
    </row>
    <row r="35" spans="1:8">
      <c r="A35" s="139" t="s">
        <v>242</v>
      </c>
      <c r="B35" s="140" t="s">
        <v>243</v>
      </c>
      <c r="C35" s="150">
        <v>238632</v>
      </c>
      <c r="E35" s="150"/>
      <c r="F35" s="150"/>
      <c r="G35" s="144"/>
      <c r="H35" s="153">
        <f t="shared" si="0"/>
        <v>238632</v>
      </c>
    </row>
    <row r="36" spans="1:8">
      <c r="A36" s="139" t="s">
        <v>244</v>
      </c>
      <c r="B36" s="140" t="s">
        <v>245</v>
      </c>
      <c r="C36" s="150">
        <v>1590</v>
      </c>
      <c r="E36" s="150"/>
      <c r="F36" s="150"/>
      <c r="G36" s="144"/>
      <c r="H36" s="153">
        <f t="shared" si="0"/>
        <v>1590</v>
      </c>
    </row>
    <row r="37" spans="1:8">
      <c r="A37" s="139" t="s">
        <v>246</v>
      </c>
      <c r="B37" s="140" t="s">
        <v>247</v>
      </c>
      <c r="C37" s="150">
        <v>86940</v>
      </c>
      <c r="E37" s="150"/>
      <c r="F37" s="150"/>
      <c r="G37" s="144"/>
      <c r="H37" s="153">
        <f t="shared" si="0"/>
        <v>86940</v>
      </c>
    </row>
    <row r="38" spans="1:8">
      <c r="A38" s="139" t="s">
        <v>248</v>
      </c>
      <c r="B38" s="140" t="s">
        <v>249</v>
      </c>
      <c r="C38" s="150">
        <v>20745</v>
      </c>
      <c r="E38" s="150"/>
      <c r="F38" s="150"/>
      <c r="G38" s="144"/>
      <c r="H38" s="153">
        <f t="shared" si="0"/>
        <v>20745</v>
      </c>
    </row>
    <row r="39" spans="1:8">
      <c r="A39" s="139" t="s">
        <v>250</v>
      </c>
      <c r="B39" s="140" t="s">
        <v>251</v>
      </c>
      <c r="C39" s="150">
        <v>102701</v>
      </c>
      <c r="E39" s="150"/>
      <c r="F39" s="150"/>
      <c r="G39" s="144"/>
      <c r="H39" s="153">
        <f t="shared" si="0"/>
        <v>102701</v>
      </c>
    </row>
    <row r="40" spans="1:8">
      <c r="A40" s="139" t="s">
        <v>252</v>
      </c>
      <c r="B40" s="140" t="s">
        <v>253</v>
      </c>
      <c r="C40" s="150">
        <v>3284878</v>
      </c>
      <c r="E40" s="150"/>
      <c r="F40" s="150"/>
      <c r="G40" s="144"/>
      <c r="H40" s="153">
        <f t="shared" si="0"/>
        <v>3284878</v>
      </c>
    </row>
    <row r="41" spans="1:8">
      <c r="A41" s="139" t="s">
        <v>254</v>
      </c>
      <c r="B41" s="140" t="s">
        <v>255</v>
      </c>
      <c r="C41" s="150">
        <v>38635</v>
      </c>
      <c r="E41" s="152"/>
      <c r="F41" s="152"/>
      <c r="G41" s="144"/>
      <c r="H41" s="153">
        <f t="shared" si="0"/>
        <v>38635</v>
      </c>
    </row>
    <row r="42" spans="1:8">
      <c r="A42" s="139" t="s">
        <v>256</v>
      </c>
      <c r="B42" s="140" t="s">
        <v>257</v>
      </c>
      <c r="C42" s="150">
        <v>66423</v>
      </c>
      <c r="E42" s="152"/>
      <c r="F42" s="152"/>
      <c r="G42" s="144"/>
      <c r="H42" s="153">
        <f t="shared" si="0"/>
        <v>66423</v>
      </c>
    </row>
    <row r="43" spans="1:8">
      <c r="A43" s="139" t="s">
        <v>258</v>
      </c>
      <c r="B43" s="140" t="s">
        <v>259</v>
      </c>
      <c r="C43" s="150">
        <v>120356</v>
      </c>
      <c r="E43" s="152"/>
      <c r="F43" s="152"/>
      <c r="G43" s="144"/>
      <c r="H43" s="153">
        <f t="shared" si="0"/>
        <v>120356</v>
      </c>
    </row>
    <row r="44" spans="1:8">
      <c r="A44" s="139" t="s">
        <v>260</v>
      </c>
      <c r="B44" s="140" t="s">
        <v>261</v>
      </c>
      <c r="C44" s="150">
        <v>17997</v>
      </c>
      <c r="E44" s="152"/>
      <c r="F44" s="152"/>
      <c r="G44" s="144"/>
      <c r="H44" s="153">
        <f t="shared" si="0"/>
        <v>17997</v>
      </c>
    </row>
    <row r="45" spans="1:8">
      <c r="A45" s="139" t="s">
        <v>262</v>
      </c>
      <c r="B45" s="140" t="s">
        <v>263</v>
      </c>
      <c r="C45" s="150">
        <v>1475946</v>
      </c>
      <c r="E45" s="152"/>
      <c r="F45" s="152"/>
      <c r="G45" s="144"/>
      <c r="H45" s="153">
        <f t="shared" si="0"/>
        <v>1475946</v>
      </c>
    </row>
    <row r="46" spans="1:8">
      <c r="A46" s="139" t="s">
        <v>264</v>
      </c>
      <c r="B46" s="140" t="s">
        <v>265</v>
      </c>
      <c r="C46" s="150">
        <v>107604</v>
      </c>
      <c r="E46" s="152"/>
      <c r="F46" s="152"/>
      <c r="G46" s="144"/>
      <c r="H46" s="153">
        <f t="shared" si="0"/>
        <v>107604</v>
      </c>
    </row>
    <row r="47" spans="1:8">
      <c r="A47" s="139" t="s">
        <v>266</v>
      </c>
      <c r="B47" s="140" t="s">
        <v>267</v>
      </c>
      <c r="C47" s="150">
        <v>111854</v>
      </c>
      <c r="E47" s="152"/>
      <c r="F47" s="152"/>
      <c r="G47" s="144"/>
      <c r="H47" s="153">
        <f t="shared" si="0"/>
        <v>111854</v>
      </c>
    </row>
    <row r="48" spans="1:8">
      <c r="A48" s="139" t="s">
        <v>268</v>
      </c>
      <c r="B48" s="140" t="s">
        <v>95</v>
      </c>
      <c r="C48" s="150">
        <v>2068318</v>
      </c>
      <c r="E48" s="152"/>
      <c r="F48" s="152"/>
      <c r="G48" s="144"/>
      <c r="H48" s="153">
        <f t="shared" si="0"/>
        <v>2068318</v>
      </c>
    </row>
    <row r="49" spans="1:8">
      <c r="A49" s="139" t="s">
        <v>269</v>
      </c>
      <c r="B49" s="140" t="s">
        <v>270</v>
      </c>
      <c r="C49" s="150">
        <v>91200</v>
      </c>
      <c r="E49" s="152"/>
      <c r="F49" s="152"/>
      <c r="G49" s="144"/>
      <c r="H49" s="153">
        <f t="shared" si="0"/>
        <v>91200</v>
      </c>
    </row>
    <row r="50" spans="1:8">
      <c r="A50" s="139" t="s">
        <v>271</v>
      </c>
      <c r="B50" s="140" t="s">
        <v>71</v>
      </c>
      <c r="C50" s="150">
        <v>812062</v>
      </c>
      <c r="E50" s="152"/>
      <c r="F50" s="152"/>
      <c r="G50" s="144"/>
      <c r="H50" s="153">
        <f t="shared" si="0"/>
        <v>812062</v>
      </c>
    </row>
    <row r="51" spans="1:8">
      <c r="A51" s="139" t="s">
        <v>272</v>
      </c>
      <c r="B51" s="140" t="s">
        <v>273</v>
      </c>
      <c r="C51" s="150">
        <v>636262</v>
      </c>
      <c r="E51" s="152"/>
      <c r="F51" s="152"/>
      <c r="G51" s="144"/>
      <c r="H51" s="153">
        <f t="shared" si="0"/>
        <v>636262</v>
      </c>
    </row>
    <row r="52" spans="1:8">
      <c r="A52" s="139" t="s">
        <v>274</v>
      </c>
      <c r="B52" s="140" t="s">
        <v>275</v>
      </c>
      <c r="C52" s="150">
        <v>281784</v>
      </c>
      <c r="E52" s="152"/>
      <c r="F52" s="152"/>
      <c r="G52" s="144"/>
      <c r="H52" s="153">
        <f t="shared" si="0"/>
        <v>281784</v>
      </c>
    </row>
    <row r="53" spans="1:8">
      <c r="A53" s="139" t="s">
        <v>276</v>
      </c>
      <c r="B53" s="140" t="s">
        <v>277</v>
      </c>
      <c r="C53" s="150">
        <v>371961</v>
      </c>
      <c r="E53" s="152"/>
      <c r="F53" s="152"/>
      <c r="G53" s="144"/>
      <c r="H53" s="153">
        <f t="shared" si="0"/>
        <v>371961</v>
      </c>
    </row>
    <row r="54" spans="1:8" ht="25.5">
      <c r="A54" s="139" t="s">
        <v>278</v>
      </c>
      <c r="B54" s="140" t="s">
        <v>279</v>
      </c>
      <c r="C54" s="150">
        <v>435269</v>
      </c>
      <c r="E54" s="152"/>
      <c r="F54" s="152"/>
      <c r="G54" s="144"/>
      <c r="H54" s="153">
        <f t="shared" si="0"/>
        <v>435269</v>
      </c>
    </row>
    <row r="55" spans="1:8" ht="25.5">
      <c r="A55" s="139" t="s">
        <v>280</v>
      </c>
      <c r="B55" s="140" t="s">
        <v>281</v>
      </c>
      <c r="C55" s="150">
        <v>124868</v>
      </c>
      <c r="E55" s="152"/>
      <c r="F55" s="152"/>
      <c r="G55" s="144"/>
      <c r="H55" s="153">
        <f t="shared" si="0"/>
        <v>124868</v>
      </c>
    </row>
    <row r="56" spans="1:8">
      <c r="A56" s="139" t="s">
        <v>282</v>
      </c>
      <c r="B56" s="140" t="s">
        <v>283</v>
      </c>
      <c r="C56" s="150">
        <v>1797230</v>
      </c>
      <c r="E56" s="152"/>
      <c r="F56" s="152"/>
      <c r="G56" s="144"/>
      <c r="H56" s="153">
        <f t="shared" si="0"/>
        <v>1797230</v>
      </c>
    </row>
    <row r="57" spans="1:8">
      <c r="A57" s="139" t="s">
        <v>284</v>
      </c>
      <c r="B57" s="140" t="s">
        <v>285</v>
      </c>
      <c r="C57" s="150">
        <v>1471609</v>
      </c>
      <c r="E57" s="152"/>
      <c r="F57" s="152"/>
      <c r="G57" s="144"/>
      <c r="H57" s="153">
        <f t="shared" si="0"/>
        <v>1471609</v>
      </c>
    </row>
    <row r="58" spans="1:8" ht="25.5">
      <c r="A58" s="139" t="s">
        <v>286</v>
      </c>
      <c r="B58" s="140" t="s">
        <v>287</v>
      </c>
      <c r="C58" s="150">
        <v>85326</v>
      </c>
      <c r="E58" s="152"/>
      <c r="F58" s="152"/>
      <c r="G58" s="144"/>
      <c r="H58" s="153">
        <f t="shared" si="0"/>
        <v>85326</v>
      </c>
    </row>
    <row r="59" spans="1:8" ht="25.5">
      <c r="A59" s="139" t="s">
        <v>288</v>
      </c>
      <c r="B59" s="140" t="s">
        <v>289</v>
      </c>
      <c r="C59" s="150">
        <v>106610</v>
      </c>
      <c r="E59" s="152"/>
      <c r="F59" s="152"/>
      <c r="G59" s="144"/>
      <c r="H59" s="153">
        <f t="shared" si="0"/>
        <v>106610</v>
      </c>
    </row>
    <row r="60" spans="1:8">
      <c r="A60" s="139" t="s">
        <v>290</v>
      </c>
      <c r="B60" s="140" t="s">
        <v>291</v>
      </c>
      <c r="C60" s="150">
        <v>17609</v>
      </c>
      <c r="E60" s="152"/>
      <c r="F60" s="152"/>
      <c r="G60" s="144"/>
      <c r="H60" s="153">
        <f t="shared" si="0"/>
        <v>17609</v>
      </c>
    </row>
    <row r="61" spans="1:8">
      <c r="A61" s="139" t="s">
        <v>292</v>
      </c>
      <c r="B61" s="140" t="s">
        <v>293</v>
      </c>
      <c r="C61" s="150">
        <v>30227</v>
      </c>
      <c r="E61" s="152"/>
      <c r="F61" s="152"/>
      <c r="G61" s="144"/>
      <c r="H61" s="153">
        <f t="shared" si="0"/>
        <v>30227</v>
      </c>
    </row>
    <row r="62" spans="1:8">
      <c r="A62" s="139" t="s">
        <v>294</v>
      </c>
      <c r="B62" s="140" t="s">
        <v>405</v>
      </c>
      <c r="C62" s="150">
        <v>413923</v>
      </c>
      <c r="E62" s="152"/>
      <c r="F62" s="152"/>
      <c r="G62" s="144"/>
      <c r="H62" s="153">
        <f t="shared" si="0"/>
        <v>413923</v>
      </c>
    </row>
    <row r="63" spans="1:8">
      <c r="A63" s="139" t="s">
        <v>295</v>
      </c>
      <c r="B63" s="140" t="s">
        <v>296</v>
      </c>
      <c r="C63" s="150">
        <v>387866</v>
      </c>
      <c r="E63" s="152"/>
      <c r="F63" s="152"/>
      <c r="G63" s="144"/>
      <c r="H63" s="153">
        <f t="shared" si="0"/>
        <v>387866</v>
      </c>
    </row>
    <row r="64" spans="1:8" ht="25.5">
      <c r="A64" s="139" t="s">
        <v>297</v>
      </c>
      <c r="B64" s="140" t="s">
        <v>406</v>
      </c>
      <c r="C64" s="150">
        <v>1882389</v>
      </c>
      <c r="E64" s="152"/>
      <c r="F64" s="152"/>
      <c r="G64" s="144"/>
      <c r="H64" s="153">
        <f t="shared" si="0"/>
        <v>1882389</v>
      </c>
    </row>
    <row r="65" spans="1:9">
      <c r="A65" s="139" t="s">
        <v>298</v>
      </c>
      <c r="B65" s="140" t="s">
        <v>299</v>
      </c>
      <c r="C65" s="150">
        <v>161323</v>
      </c>
      <c r="E65" s="152"/>
      <c r="F65" s="152"/>
      <c r="G65" s="144"/>
      <c r="H65" s="153">
        <f t="shared" si="0"/>
        <v>161323</v>
      </c>
    </row>
    <row r="66" spans="1:9">
      <c r="A66" s="139" t="s">
        <v>300</v>
      </c>
      <c r="B66" s="140" t="s">
        <v>275</v>
      </c>
      <c r="C66" s="150">
        <v>31674</v>
      </c>
      <c r="E66" s="152"/>
      <c r="F66" s="152"/>
      <c r="G66" s="144"/>
      <c r="H66" s="153">
        <f t="shared" si="0"/>
        <v>31674</v>
      </c>
    </row>
    <row r="67" spans="1:9">
      <c r="A67" s="139" t="s">
        <v>301</v>
      </c>
      <c r="B67" s="140" t="s">
        <v>302</v>
      </c>
      <c r="C67" s="150">
        <v>1344266</v>
      </c>
      <c r="E67" s="152"/>
      <c r="F67" s="152"/>
      <c r="H67" s="153">
        <f t="shared" si="0"/>
        <v>1344266</v>
      </c>
    </row>
    <row r="68" spans="1:9">
      <c r="A68" s="139" t="s">
        <v>303</v>
      </c>
      <c r="B68" s="140" t="s">
        <v>304</v>
      </c>
      <c r="C68" s="150">
        <v>665604</v>
      </c>
      <c r="E68" s="152"/>
      <c r="F68" s="152"/>
      <c r="H68" s="153">
        <f t="shared" si="0"/>
        <v>665604</v>
      </c>
    </row>
    <row r="69" spans="1:9">
      <c r="A69" s="139" t="s">
        <v>305</v>
      </c>
      <c r="B69" s="140" t="s">
        <v>306</v>
      </c>
      <c r="C69" s="150">
        <v>683939</v>
      </c>
      <c r="E69" s="152"/>
      <c r="F69" s="152"/>
      <c r="H69" s="153">
        <f t="shared" ref="H69:H114" si="1">+C69+E69-F69</f>
        <v>683939</v>
      </c>
    </row>
    <row r="70" spans="1:9">
      <c r="A70" s="139" t="s">
        <v>307</v>
      </c>
      <c r="B70" s="140" t="s">
        <v>308</v>
      </c>
      <c r="C70" s="150">
        <v>2490904</v>
      </c>
      <c r="E70" s="152"/>
      <c r="F70" s="152"/>
      <c r="H70" s="153">
        <f t="shared" si="1"/>
        <v>2490904</v>
      </c>
    </row>
    <row r="71" spans="1:9">
      <c r="A71" s="139" t="s">
        <v>309</v>
      </c>
      <c r="B71" s="140" t="s">
        <v>310</v>
      </c>
      <c r="C71" s="150">
        <v>60001</v>
      </c>
      <c r="E71" s="152"/>
      <c r="F71" s="152"/>
      <c r="H71" s="153">
        <f t="shared" si="1"/>
        <v>60001</v>
      </c>
    </row>
    <row r="72" spans="1:9">
      <c r="A72" s="139" t="s">
        <v>311</v>
      </c>
      <c r="B72" s="140" t="s">
        <v>312</v>
      </c>
      <c r="C72" s="150">
        <v>348275</v>
      </c>
      <c r="E72" s="152"/>
      <c r="F72" s="152"/>
      <c r="H72" s="153">
        <f t="shared" si="1"/>
        <v>348275</v>
      </c>
    </row>
    <row r="73" spans="1:9">
      <c r="A73" s="139" t="s">
        <v>313</v>
      </c>
      <c r="B73" s="140" t="s">
        <v>314</v>
      </c>
      <c r="C73" s="150">
        <v>297226</v>
      </c>
      <c r="E73" s="152"/>
      <c r="F73" s="152"/>
      <c r="H73" s="153">
        <f t="shared" si="1"/>
        <v>297226</v>
      </c>
    </row>
    <row r="74" spans="1:9">
      <c r="A74" s="139" t="s">
        <v>315</v>
      </c>
      <c r="B74" s="140" t="s">
        <v>316</v>
      </c>
      <c r="C74" s="150">
        <v>0</v>
      </c>
      <c r="D74" s="135">
        <v>1</v>
      </c>
      <c r="E74" s="152">
        <v>79537708</v>
      </c>
      <c r="F74" s="152"/>
      <c r="H74" s="149">
        <f t="shared" si="1"/>
        <v>79537708</v>
      </c>
    </row>
    <row r="75" spans="1:9">
      <c r="A75" s="139" t="s">
        <v>317</v>
      </c>
      <c r="B75" s="140" t="s">
        <v>318</v>
      </c>
      <c r="C75" s="150">
        <v>-1562092</v>
      </c>
      <c r="E75" s="152"/>
      <c r="F75" s="152"/>
      <c r="H75" s="149">
        <f t="shared" si="1"/>
        <v>-1562092</v>
      </c>
    </row>
    <row r="76" spans="1:9">
      <c r="A76" s="139" t="s">
        <v>319</v>
      </c>
      <c r="B76" s="140" t="s">
        <v>320</v>
      </c>
      <c r="C76" s="150">
        <v>34814453</v>
      </c>
      <c r="D76" s="148" t="s">
        <v>413</v>
      </c>
      <c r="E76" s="152">
        <f>+F114+F104+F105</f>
        <v>49438764</v>
      </c>
      <c r="F76" s="152">
        <f>+E114</f>
        <v>2269362</v>
      </c>
      <c r="G76" s="145" t="s">
        <v>412</v>
      </c>
      <c r="H76" s="149">
        <f t="shared" si="1"/>
        <v>81983855</v>
      </c>
    </row>
    <row r="77" spans="1:9">
      <c r="A77" s="139" t="s">
        <v>321</v>
      </c>
      <c r="B77" s="140" t="s">
        <v>322</v>
      </c>
      <c r="C77" s="150">
        <v>0</v>
      </c>
      <c r="D77" s="135">
        <v>4</v>
      </c>
      <c r="E77" s="152">
        <f>+F106+F107+F108+F109</f>
        <v>203170700</v>
      </c>
      <c r="F77" s="152"/>
      <c r="H77" s="149">
        <f t="shared" si="1"/>
        <v>203170700</v>
      </c>
    </row>
    <row r="78" spans="1:9">
      <c r="A78" s="139" t="s">
        <v>323</v>
      </c>
      <c r="B78" s="140" t="s">
        <v>324</v>
      </c>
      <c r="C78" s="150">
        <v>21033</v>
      </c>
      <c r="E78" s="152"/>
      <c r="F78" s="152"/>
      <c r="H78" s="149">
        <f t="shared" si="1"/>
        <v>21033</v>
      </c>
    </row>
    <row r="79" spans="1:9">
      <c r="A79" s="139" t="s">
        <v>325</v>
      </c>
      <c r="B79" s="140" t="s">
        <v>326</v>
      </c>
      <c r="C79" s="150">
        <v>4050</v>
      </c>
      <c r="E79" s="152"/>
      <c r="F79" s="152"/>
      <c r="H79" s="149">
        <f t="shared" si="1"/>
        <v>4050</v>
      </c>
    </row>
    <row r="80" spans="1:9">
      <c r="A80" s="139" t="s">
        <v>327</v>
      </c>
      <c r="B80" s="140" t="s">
        <v>104</v>
      </c>
      <c r="C80" s="150">
        <v>0</v>
      </c>
      <c r="E80" s="152"/>
      <c r="F80" s="152"/>
      <c r="H80" s="149">
        <f t="shared" si="1"/>
        <v>0</v>
      </c>
      <c r="I80" s="141"/>
    </row>
    <row r="81" spans="1:9">
      <c r="A81" s="139" t="s">
        <v>328</v>
      </c>
      <c r="B81" s="140" t="s">
        <v>329</v>
      </c>
      <c r="C81" s="150">
        <v>430000000</v>
      </c>
      <c r="E81" s="152"/>
      <c r="F81" s="152">
        <v>20000000</v>
      </c>
      <c r="G81" s="134">
        <v>1</v>
      </c>
      <c r="H81" s="149">
        <f t="shared" si="1"/>
        <v>410000000</v>
      </c>
    </row>
    <row r="82" spans="1:9">
      <c r="A82" s="142" t="s">
        <v>407</v>
      </c>
      <c r="B82" s="140" t="s">
        <v>330</v>
      </c>
      <c r="C82" s="150">
        <v>150000000</v>
      </c>
      <c r="E82" s="152"/>
      <c r="F82" s="152">
        <v>2000000</v>
      </c>
      <c r="G82" s="134">
        <v>1</v>
      </c>
      <c r="H82" s="149">
        <f t="shared" si="1"/>
        <v>148000000</v>
      </c>
    </row>
    <row r="83" spans="1:9">
      <c r="A83" s="139" t="s">
        <v>331</v>
      </c>
      <c r="B83" s="140" t="s">
        <v>332</v>
      </c>
      <c r="C83" s="150">
        <v>-140000000</v>
      </c>
      <c r="D83" s="135">
        <v>2</v>
      </c>
      <c r="E83" s="152">
        <v>153333333</v>
      </c>
      <c r="F83" s="152">
        <v>13333333</v>
      </c>
      <c r="G83" s="134">
        <v>1</v>
      </c>
      <c r="H83" s="149">
        <f t="shared" si="1"/>
        <v>0</v>
      </c>
    </row>
    <row r="84" spans="1:9">
      <c r="A84" s="139" t="s">
        <v>333</v>
      </c>
      <c r="B84" s="140" t="s">
        <v>334</v>
      </c>
      <c r="C84" s="150">
        <v>282000000</v>
      </c>
      <c r="E84" s="152"/>
      <c r="F84" s="152">
        <v>12000000</v>
      </c>
      <c r="G84" s="134">
        <v>1</v>
      </c>
      <c r="H84" s="149">
        <f t="shared" si="1"/>
        <v>270000000</v>
      </c>
    </row>
    <row r="85" spans="1:9">
      <c r="A85" s="139" t="s">
        <v>335</v>
      </c>
      <c r="B85" s="140" t="s">
        <v>336</v>
      </c>
      <c r="C85" s="150">
        <v>7200000</v>
      </c>
      <c r="E85" s="152"/>
      <c r="F85" s="152">
        <v>800000</v>
      </c>
      <c r="G85" s="134">
        <v>1</v>
      </c>
      <c r="H85" s="149">
        <f t="shared" si="1"/>
        <v>6400000</v>
      </c>
    </row>
    <row r="86" spans="1:9">
      <c r="A86" s="139" t="s">
        <v>337</v>
      </c>
      <c r="B86" s="140" t="s">
        <v>338</v>
      </c>
      <c r="C86" s="150">
        <v>28870000</v>
      </c>
      <c r="E86" s="152"/>
      <c r="F86" s="152">
        <v>4485000</v>
      </c>
      <c r="G86" s="134">
        <v>1</v>
      </c>
      <c r="H86" s="149">
        <f t="shared" si="1"/>
        <v>24385000</v>
      </c>
    </row>
    <row r="87" spans="1:9">
      <c r="A87" s="139" t="s">
        <v>339</v>
      </c>
      <c r="B87" s="140" t="s">
        <v>340</v>
      </c>
      <c r="C87" s="150">
        <v>59170000</v>
      </c>
      <c r="E87" s="152"/>
      <c r="F87" s="152">
        <f>22310000+5500000</f>
        <v>27810000</v>
      </c>
      <c r="G87" s="134">
        <v>1.2</v>
      </c>
      <c r="H87" s="149">
        <f t="shared" si="1"/>
        <v>31360000</v>
      </c>
    </row>
    <row r="88" spans="1:9">
      <c r="A88" s="139" t="s">
        <v>341</v>
      </c>
      <c r="B88" s="140" t="s">
        <v>342</v>
      </c>
      <c r="C88" s="150">
        <v>30850000</v>
      </c>
      <c r="E88" s="152"/>
      <c r="F88" s="152">
        <f>4609375+6950000+450000</f>
        <v>12009375</v>
      </c>
      <c r="G88" s="145" t="s">
        <v>397</v>
      </c>
      <c r="H88" s="149">
        <f t="shared" si="1"/>
        <v>18840625</v>
      </c>
      <c r="I88" s="141"/>
    </row>
    <row r="89" spans="1:9">
      <c r="A89" s="139" t="s">
        <v>343</v>
      </c>
      <c r="B89" s="140" t="s">
        <v>344</v>
      </c>
      <c r="C89" s="150">
        <v>120000000</v>
      </c>
      <c r="E89" s="152"/>
      <c r="F89" s="152"/>
      <c r="H89" s="149">
        <f t="shared" si="1"/>
        <v>120000000</v>
      </c>
    </row>
    <row r="90" spans="1:9">
      <c r="A90" s="139" t="s">
        <v>345</v>
      </c>
      <c r="B90" s="140" t="s">
        <v>346</v>
      </c>
      <c r="C90" s="150">
        <v>7000000</v>
      </c>
      <c r="E90" s="152"/>
      <c r="F90" s="152"/>
      <c r="H90" s="149">
        <f t="shared" si="1"/>
        <v>7000000</v>
      </c>
    </row>
    <row r="91" spans="1:9">
      <c r="A91" s="139" t="s">
        <v>347</v>
      </c>
      <c r="B91" s="140" t="s">
        <v>348</v>
      </c>
      <c r="C91" s="150">
        <v>328819</v>
      </c>
      <c r="E91" s="152"/>
      <c r="F91" s="152"/>
      <c r="H91" s="149">
        <f t="shared" si="1"/>
        <v>328819</v>
      </c>
    </row>
    <row r="92" spans="1:9">
      <c r="A92" s="139" t="s">
        <v>349</v>
      </c>
      <c r="B92" s="140" t="s">
        <v>350</v>
      </c>
      <c r="C92" s="150">
        <v>341061</v>
      </c>
      <c r="E92" s="152"/>
      <c r="F92" s="152"/>
      <c r="H92" s="149">
        <f t="shared" si="1"/>
        <v>341061</v>
      </c>
    </row>
    <row r="93" spans="1:9">
      <c r="A93" s="139" t="s">
        <v>351</v>
      </c>
      <c r="B93" s="140" t="s">
        <v>352</v>
      </c>
      <c r="C93" s="150">
        <v>76980</v>
      </c>
      <c r="E93" s="152"/>
      <c r="F93" s="152"/>
      <c r="H93" s="149">
        <f t="shared" si="1"/>
        <v>76980</v>
      </c>
    </row>
    <row r="94" spans="1:9">
      <c r="A94" s="139" t="s">
        <v>353</v>
      </c>
      <c r="B94" s="140" t="s">
        <v>354</v>
      </c>
      <c r="C94" s="150">
        <v>238349</v>
      </c>
      <c r="E94" s="152"/>
      <c r="F94" s="152"/>
      <c r="H94" s="149">
        <f t="shared" si="1"/>
        <v>238349</v>
      </c>
    </row>
    <row r="95" spans="1:9">
      <c r="A95" s="139" t="s">
        <v>355</v>
      </c>
      <c r="B95" s="140" t="s">
        <v>408</v>
      </c>
      <c r="C95" s="150">
        <v>5346310</v>
      </c>
      <c r="E95" s="152"/>
      <c r="F95" s="152"/>
      <c r="H95" s="149">
        <f t="shared" si="1"/>
        <v>5346310</v>
      </c>
    </row>
    <row r="96" spans="1:9">
      <c r="A96" s="139" t="s">
        <v>356</v>
      </c>
      <c r="B96" s="140" t="s">
        <v>357</v>
      </c>
      <c r="C96" s="150">
        <v>2466645</v>
      </c>
      <c r="E96" s="152"/>
      <c r="F96" s="152"/>
      <c r="H96" s="149">
        <f t="shared" si="1"/>
        <v>2466645</v>
      </c>
    </row>
    <row r="97" spans="1:11">
      <c r="A97" s="139" t="s">
        <v>358</v>
      </c>
      <c r="B97" s="140" t="s">
        <v>359</v>
      </c>
      <c r="C97" s="150">
        <v>22743562</v>
      </c>
      <c r="E97" s="152"/>
      <c r="F97" s="152"/>
      <c r="H97" s="149">
        <f t="shared" si="1"/>
        <v>22743562</v>
      </c>
    </row>
    <row r="98" spans="1:11">
      <c r="A98" s="139" t="s">
        <v>360</v>
      </c>
      <c r="B98" s="140" t="s">
        <v>361</v>
      </c>
      <c r="C98" s="150">
        <v>1848431</v>
      </c>
      <c r="E98" s="152"/>
      <c r="F98" s="152"/>
      <c r="H98" s="149">
        <f t="shared" si="1"/>
        <v>1848431</v>
      </c>
    </row>
    <row r="99" spans="1:11">
      <c r="A99" s="139" t="s">
        <v>362</v>
      </c>
      <c r="B99" s="140" t="s">
        <v>14</v>
      </c>
      <c r="C99" s="150">
        <v>-60000000</v>
      </c>
      <c r="E99" s="152"/>
      <c r="F99" s="152"/>
      <c r="H99" s="149">
        <f t="shared" si="1"/>
        <v>-60000000</v>
      </c>
    </row>
    <row r="100" spans="1:11">
      <c r="A100" s="139" t="s">
        <v>363</v>
      </c>
      <c r="B100" s="140" t="s">
        <v>364</v>
      </c>
      <c r="C100" s="150">
        <v>-6736038</v>
      </c>
      <c r="E100" s="152"/>
      <c r="F100" s="152"/>
      <c r="H100" s="149">
        <f t="shared" si="1"/>
        <v>-6736038</v>
      </c>
    </row>
    <row r="101" spans="1:11">
      <c r="A101" s="139" t="s">
        <v>365</v>
      </c>
      <c r="B101" s="140" t="s">
        <v>366</v>
      </c>
      <c r="C101" s="150">
        <v>-7760183</v>
      </c>
      <c r="E101" s="152"/>
      <c r="F101" s="152"/>
      <c r="H101" s="149">
        <f t="shared" si="1"/>
        <v>-7760183</v>
      </c>
    </row>
    <row r="102" spans="1:11">
      <c r="A102" s="139" t="s">
        <v>367</v>
      </c>
      <c r="B102" s="140" t="s">
        <v>15</v>
      </c>
      <c r="C102" s="150">
        <v>463468182</v>
      </c>
      <c r="E102" s="152"/>
      <c r="F102" s="152"/>
      <c r="H102" s="149">
        <f t="shared" si="1"/>
        <v>463468182</v>
      </c>
      <c r="I102" s="146"/>
      <c r="J102" s="146"/>
      <c r="K102" s="147"/>
    </row>
    <row r="103" spans="1:11">
      <c r="A103" s="139" t="s">
        <v>368</v>
      </c>
      <c r="B103" s="140" t="s">
        <v>369</v>
      </c>
      <c r="C103" s="150">
        <v>-38692236</v>
      </c>
      <c r="E103" s="152"/>
      <c r="F103" s="152"/>
      <c r="H103" s="149">
        <f t="shared" si="1"/>
        <v>-38692236</v>
      </c>
      <c r="I103" s="146"/>
      <c r="J103" s="146"/>
      <c r="K103" s="147"/>
    </row>
    <row r="104" spans="1:11">
      <c r="A104" s="139" t="s">
        <v>370</v>
      </c>
      <c r="B104" s="140" t="s">
        <v>371</v>
      </c>
      <c r="C104" s="150">
        <v>-508198547.21549642</v>
      </c>
      <c r="D104" s="148" t="s">
        <v>411</v>
      </c>
      <c r="E104" s="152">
        <v>168045977</v>
      </c>
      <c r="F104" s="152">
        <v>23947047</v>
      </c>
      <c r="G104" s="148" t="s">
        <v>410</v>
      </c>
      <c r="H104" s="149">
        <f>+C104+E104-F104</f>
        <v>-364099617.21549642</v>
      </c>
      <c r="I104" s="146"/>
      <c r="J104" s="146"/>
      <c r="K104" s="147"/>
    </row>
    <row r="105" spans="1:11">
      <c r="A105" s="139" t="s">
        <v>372</v>
      </c>
      <c r="B105" s="140" t="s">
        <v>373</v>
      </c>
      <c r="C105" s="150">
        <v>-593668677.54908919</v>
      </c>
      <c r="D105" s="148" t="s">
        <v>411</v>
      </c>
      <c r="E105" s="152">
        <v>102610893</v>
      </c>
      <c r="F105" s="152">
        <v>21996679</v>
      </c>
      <c r="G105" s="148" t="s">
        <v>410</v>
      </c>
      <c r="H105" s="149">
        <f t="shared" si="1"/>
        <v>-513054463.54908919</v>
      </c>
      <c r="I105" s="146"/>
      <c r="J105" s="146"/>
      <c r="K105" s="147"/>
    </row>
    <row r="106" spans="1:11">
      <c r="A106" s="139" t="s">
        <v>374</v>
      </c>
      <c r="B106" s="140" t="s">
        <v>375</v>
      </c>
      <c r="C106" s="150">
        <v>-91870000</v>
      </c>
      <c r="D106" s="148" t="s">
        <v>411</v>
      </c>
      <c r="E106" s="152">
        <v>23064000</v>
      </c>
      <c r="F106" s="152">
        <v>92642000</v>
      </c>
      <c r="G106" s="148" t="s">
        <v>410</v>
      </c>
      <c r="H106" s="149">
        <f t="shared" si="1"/>
        <v>-161448000</v>
      </c>
      <c r="I106" s="146"/>
      <c r="J106" s="146"/>
      <c r="K106" s="147"/>
    </row>
    <row r="107" spans="1:11">
      <c r="A107" s="139" t="s">
        <v>376</v>
      </c>
      <c r="B107" s="140" t="s">
        <v>377</v>
      </c>
      <c r="C107" s="150">
        <v>-25000000</v>
      </c>
      <c r="D107" s="148" t="s">
        <v>411</v>
      </c>
      <c r="E107" s="152">
        <v>7518713</v>
      </c>
      <c r="F107" s="152">
        <v>35149700</v>
      </c>
      <c r="G107" s="145" t="s">
        <v>410</v>
      </c>
      <c r="H107" s="149">
        <f t="shared" si="1"/>
        <v>-52630987</v>
      </c>
      <c r="J107" s="146"/>
      <c r="K107" s="147"/>
    </row>
    <row r="108" spans="1:11">
      <c r="A108" s="139" t="s">
        <v>378</v>
      </c>
      <c r="B108" s="140" t="s">
        <v>379</v>
      </c>
      <c r="C108" s="150">
        <v>-48000000</v>
      </c>
      <c r="D108" s="148" t="s">
        <v>411</v>
      </c>
      <c r="E108" s="152">
        <v>10638000</v>
      </c>
      <c r="F108" s="152">
        <v>37104000</v>
      </c>
      <c r="G108" s="145" t="s">
        <v>410</v>
      </c>
      <c r="H108" s="149">
        <f t="shared" si="1"/>
        <v>-74466000</v>
      </c>
      <c r="J108" s="146"/>
      <c r="K108" s="147"/>
    </row>
    <row r="109" spans="1:11">
      <c r="A109" s="139" t="s">
        <v>380</v>
      </c>
      <c r="B109" s="140" t="s">
        <v>381</v>
      </c>
      <c r="C109" s="150">
        <v>-48000000</v>
      </c>
      <c r="D109" s="148" t="s">
        <v>411</v>
      </c>
      <c r="E109" s="152">
        <v>10784375</v>
      </c>
      <c r="F109" s="152">
        <v>38275000</v>
      </c>
      <c r="G109" s="145" t="s">
        <v>410</v>
      </c>
      <c r="H109" s="149">
        <f t="shared" si="1"/>
        <v>-75490625</v>
      </c>
      <c r="J109" s="146"/>
      <c r="K109" s="147"/>
    </row>
    <row r="110" spans="1:11">
      <c r="A110" s="139" t="s">
        <v>382</v>
      </c>
      <c r="B110" s="140" t="s">
        <v>383</v>
      </c>
      <c r="C110" s="150">
        <v>0</v>
      </c>
      <c r="E110" s="152"/>
      <c r="F110" s="152">
        <v>322661958</v>
      </c>
      <c r="G110" s="145" t="s">
        <v>411</v>
      </c>
      <c r="H110" s="149">
        <f t="shared" si="1"/>
        <v>-322661958</v>
      </c>
      <c r="J110" s="146"/>
      <c r="K110" s="147"/>
    </row>
    <row r="111" spans="1:11">
      <c r="A111" s="139" t="s">
        <v>384</v>
      </c>
      <c r="B111" s="140" t="s">
        <v>385</v>
      </c>
      <c r="C111" s="150">
        <v>-1428705</v>
      </c>
      <c r="D111" s="135">
        <v>3</v>
      </c>
      <c r="E111" s="152">
        <v>450000</v>
      </c>
      <c r="F111" s="152"/>
      <c r="H111" s="149">
        <f t="shared" si="1"/>
        <v>-978705</v>
      </c>
      <c r="J111" s="146"/>
      <c r="K111" s="147"/>
    </row>
    <row r="112" spans="1:11">
      <c r="A112" s="139" t="s">
        <v>386</v>
      </c>
      <c r="B112" s="140" t="s">
        <v>387</v>
      </c>
      <c r="C112" s="150">
        <v>-31500</v>
      </c>
      <c r="E112" s="152"/>
      <c r="F112" s="152"/>
      <c r="H112" s="149">
        <f t="shared" si="1"/>
        <v>-31500</v>
      </c>
      <c r="J112" s="146"/>
      <c r="K112" s="147"/>
    </row>
    <row r="113" spans="1:11">
      <c r="A113" s="139" t="s">
        <v>388</v>
      </c>
      <c r="B113" s="140" t="s">
        <v>389</v>
      </c>
      <c r="C113" s="150">
        <v>-1512875.7959183678</v>
      </c>
      <c r="E113" s="152"/>
      <c r="F113" s="152"/>
      <c r="H113" s="149">
        <f t="shared" si="1"/>
        <v>-1512875.7959183678</v>
      </c>
      <c r="J113" s="146"/>
      <c r="K113" s="147"/>
    </row>
    <row r="114" spans="1:11">
      <c r="A114" s="139" t="s">
        <v>409</v>
      </c>
      <c r="B114" s="140" t="s">
        <v>390</v>
      </c>
      <c r="C114" s="150">
        <v>-2269362</v>
      </c>
      <c r="D114" s="148" t="s">
        <v>412</v>
      </c>
      <c r="E114" s="152">
        <v>2269362</v>
      </c>
      <c r="F114" s="152">
        <v>3495038</v>
      </c>
      <c r="G114" s="145" t="s">
        <v>412</v>
      </c>
      <c r="H114" s="149">
        <f t="shared" si="1"/>
        <v>-3495038</v>
      </c>
      <c r="J114" s="146"/>
      <c r="K114" s="147"/>
    </row>
    <row r="115" spans="1:11" ht="13.5" thickBot="1">
      <c r="A115" s="139"/>
      <c r="B115" s="140"/>
      <c r="C115" s="151">
        <f>SUM(C4:C114)</f>
        <v>0.43949601799249649</v>
      </c>
      <c r="E115" s="151">
        <f>SUM(E4:E114)</f>
        <v>823311825</v>
      </c>
      <c r="F115" s="151">
        <f>SUM(F4:F114)</f>
        <v>823311825</v>
      </c>
      <c r="H115" s="151">
        <f>SUM(H4:H114)</f>
        <v>0.43949589878320694</v>
      </c>
    </row>
    <row r="116" spans="1:11" ht="13.5" thickTop="1">
      <c r="A116" s="139"/>
    </row>
    <row r="117" spans="1:11">
      <c r="A117" s="139"/>
    </row>
    <row r="118" spans="1:11">
      <c r="A118" s="139"/>
    </row>
    <row r="119" spans="1:11">
      <c r="A119" s="139" t="s">
        <v>393</v>
      </c>
      <c r="B119" s="134" t="s">
        <v>398</v>
      </c>
    </row>
    <row r="120" spans="1:11">
      <c r="A120" s="139" t="s">
        <v>394</v>
      </c>
      <c r="B120" s="134" t="s">
        <v>399</v>
      </c>
      <c r="E120" s="150"/>
    </row>
    <row r="121" spans="1:11">
      <c r="A121" s="139" t="s">
        <v>395</v>
      </c>
      <c r="B121" s="134" t="s">
        <v>396</v>
      </c>
      <c r="E121" s="149"/>
      <c r="F121" s="149"/>
      <c r="H121" s="149"/>
    </row>
    <row r="122" spans="1:11">
      <c r="A122" s="154" t="s">
        <v>410</v>
      </c>
      <c r="B122" s="134" t="s">
        <v>414</v>
      </c>
      <c r="E122" s="149"/>
      <c r="H122" s="149"/>
    </row>
    <row r="123" spans="1:11">
      <c r="A123" s="139" t="s">
        <v>411</v>
      </c>
      <c r="B123" s="134" t="s">
        <v>415</v>
      </c>
      <c r="H123" s="149"/>
    </row>
    <row r="124" spans="1:11">
      <c r="A124" s="139" t="s">
        <v>412</v>
      </c>
      <c r="B124" s="134" t="s">
        <v>416</v>
      </c>
    </row>
  </sheetData>
  <printOptions horizontalCentered="1" gridLines="1"/>
  <pageMargins left="0.31" right="0.14000000000000001" top="0.66" bottom="1" header="0.5" footer="0.5"/>
  <pageSetup paperSize="9" fitToWidth="5" fitToHeight="0" pageOrder="overThenDown" orientation="portrait" r:id="rId1"/>
  <headerFooter alignWithMargins="0">
    <oddFooter>&amp;L&amp;F&amp;R&amp;G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Dagsetning</vt:lpstr>
      <vt:lpstr>Ársreikningur </vt:lpstr>
      <vt:lpstr>Sundurliðanir</vt:lpstr>
      <vt:lpstr>Aðalbók lagfærð</vt:lpstr>
      <vt:lpstr>ar_1</vt:lpstr>
      <vt:lpstr>ar0</vt:lpstr>
      <vt:lpstr>'Ársreikningur '!hagn</vt:lpstr>
      <vt:lpstr>'Ársreikningur '!hagn1</vt:lpstr>
      <vt:lpstr>ldags</vt:lpstr>
      <vt:lpstr>'Ársreikningur '!Print_Area</vt:lpstr>
      <vt:lpstr>'Aðalbók lagfærð'!Print_Titles</vt:lpstr>
      <vt:lpstr>Sundurliðanir!Print_Titles</vt:lpstr>
      <vt:lpstr>udags</vt:lpstr>
    </vt:vector>
  </TitlesOfParts>
  <Company>Félag viðurkenndra bókara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Félag viðurkenndra bókara; Deloitte Touche Tohmatsu</dc:creator>
  <cp:lastModifiedBy>Eva</cp:lastModifiedBy>
  <cp:lastPrinted>2012-07-25T14:51:59Z</cp:lastPrinted>
  <dcterms:created xsi:type="dcterms:W3CDTF">1997-09-12T17:11:47Z</dcterms:created>
  <dcterms:modified xsi:type="dcterms:W3CDTF">2014-08-15T17:56:51Z</dcterms:modified>
</cp:coreProperties>
</file>