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5200" windowHeight="11880" tabRatio="1000" firstSheet="5" activeTab="10"/>
  </bookViews>
  <sheets>
    <sheet name="Grunnupplýsingar" sheetId="6" r:id="rId1"/>
    <sheet name="Forsíða" sheetId="4" r:id="rId2"/>
    <sheet name="áritun" sheetId="24" r:id="rId3"/>
    <sheet name="efnahagur og rekstur" sheetId="1" r:id="rId4"/>
    <sheet name="listi" sheetId="59" r:id="rId5"/>
    <sheet name="bankayfirlit" sheetId="60" r:id="rId6"/>
    <sheet name="Pivot" sheetId="83" r:id="rId7"/>
    <sheet name="hreyfingar í lyklaröð" sheetId="65" r:id="rId8"/>
    <sheet name="hreyfingar í fskj röð" sheetId="66" r:id="rId9"/>
    <sheet name="aðalbók" sheetId="2" r:id="rId10"/>
    <sheet name="DAGBÓK" sheetId="58" r:id="rId11"/>
  </sheets>
  <definedNames>
    <definedName name="_xlnm._FilterDatabase" localSheetId="10" hidden="1">DAGBÓK!$B$5:$I$415</definedName>
    <definedName name="_xlnm._FilterDatabase" localSheetId="7" hidden="1">'hreyfingar í lyklaröð'!$B$5:$H$381</definedName>
    <definedName name="ft">Grunnupplýsingar!$C$3</definedName>
    <definedName name="fyrraar">Grunnupplýsingar!$C$6</definedName>
    <definedName name="kt">Grunnupplýsingar!$C$4</definedName>
    <definedName name="_xlnm.Print_Area" localSheetId="3">'efnahagur og rekstur'!$A$1:$L$165</definedName>
    <definedName name="_xlnm.Print_Area" localSheetId="7">'hreyfingar í lyklaröð'!$A$1:$H$339</definedName>
    <definedName name="_xlnm.Print_Titles" localSheetId="10">DAGBÓK!$5:$5</definedName>
    <definedName name="_xlnm.Print_Titles" localSheetId="8">'hreyfingar í fskj röð'!$5:$5</definedName>
    <definedName name="_xlnm.Print_Titles" localSheetId="7">'hreyfingar í lyklaröð'!$5:$5</definedName>
    <definedName name="tilgangur">Grunnupplýsingar!$C$8</definedName>
    <definedName name="þettaar">Grunnupplýsingar!$C$5</definedName>
  </definedNames>
  <calcPr calcId="162913"/>
  <pivotCaches>
    <pivotCache cacheId="1" r:id="rId12"/>
  </pivotCaches>
</workbook>
</file>

<file path=xl/calcChain.xml><?xml version="1.0" encoding="utf-8"?>
<calcChain xmlns="http://schemas.openxmlformats.org/spreadsheetml/2006/main">
  <c r="C34" i="2" l="1"/>
  <c r="J161" i="1" l="1"/>
  <c r="E27" i="2"/>
  <c r="G27" i="2" s="1"/>
  <c r="F67" i="1" s="1"/>
  <c r="C3" i="59" l="1"/>
  <c r="J144" i="1" l="1"/>
  <c r="E32" i="2"/>
  <c r="J30" i="1"/>
  <c r="J21" i="1"/>
  <c r="J12" i="1"/>
  <c r="J69" i="1"/>
  <c r="J165" i="1"/>
  <c r="J153" i="1"/>
  <c r="J148" i="1"/>
  <c r="J131" i="1"/>
  <c r="J126" i="1"/>
  <c r="J120" i="1"/>
  <c r="E31" i="2"/>
  <c r="E30" i="2"/>
  <c r="E29" i="2"/>
  <c r="E28" i="2"/>
  <c r="E26" i="2"/>
  <c r="E25" i="2"/>
  <c r="E24" i="2"/>
  <c r="E23" i="2"/>
  <c r="M23" i="2" s="1"/>
  <c r="E22" i="2"/>
  <c r="E21" i="2"/>
  <c r="E20" i="2"/>
  <c r="E19" i="2"/>
  <c r="E18" i="2"/>
  <c r="E17" i="2"/>
  <c r="E16" i="2"/>
  <c r="E15" i="2"/>
  <c r="E14" i="2"/>
  <c r="E13" i="2"/>
  <c r="E12" i="2"/>
  <c r="E11" i="2"/>
  <c r="E10" i="2"/>
  <c r="E9" i="2"/>
  <c r="E8" i="2"/>
  <c r="E7" i="2"/>
  <c r="E6" i="2"/>
  <c r="E5" i="2"/>
  <c r="E4" i="2"/>
  <c r="E3" i="2"/>
  <c r="E2" i="2"/>
  <c r="D374" i="66"/>
  <c r="D372" i="66"/>
  <c r="D370" i="66"/>
  <c r="D368" i="66"/>
  <c r="D366" i="66"/>
  <c r="D365" i="66"/>
  <c r="D363" i="66"/>
  <c r="D361" i="66"/>
  <c r="D359" i="66"/>
  <c r="D357" i="66"/>
  <c r="D355" i="66"/>
  <c r="D353" i="66"/>
  <c r="D332" i="66"/>
  <c r="D330" i="66"/>
  <c r="D351" i="66"/>
  <c r="D349" i="66"/>
  <c r="D347" i="66"/>
  <c r="D345" i="66"/>
  <c r="D343" i="66"/>
  <c r="D341" i="66"/>
  <c r="D339" i="66"/>
  <c r="D328" i="66"/>
  <c r="D337" i="66"/>
  <c r="D336" i="66"/>
  <c r="D334" i="66"/>
  <c r="D326" i="66"/>
  <c r="D324" i="66"/>
  <c r="D323" i="66"/>
  <c r="D321" i="66"/>
  <c r="D319" i="66"/>
  <c r="D317" i="66"/>
  <c r="D315" i="66"/>
  <c r="D314" i="66"/>
  <c r="D312" i="66"/>
  <c r="D310" i="66"/>
  <c r="D309" i="66"/>
  <c r="D307" i="66"/>
  <c r="D305" i="66"/>
  <c r="D304" i="66"/>
  <c r="D303" i="66"/>
  <c r="D301" i="66"/>
  <c r="D299" i="66"/>
  <c r="D297" i="66"/>
  <c r="D295" i="66"/>
  <c r="D293" i="66"/>
  <c r="D291" i="66"/>
  <c r="D289" i="66"/>
  <c r="D287" i="66"/>
  <c r="D285" i="66"/>
  <c r="D283" i="66"/>
  <c r="D281" i="66"/>
  <c r="D279" i="66"/>
  <c r="D277" i="66"/>
  <c r="D275" i="66"/>
  <c r="D273" i="66"/>
  <c r="D271" i="66"/>
  <c r="D269" i="66"/>
  <c r="D267" i="66"/>
  <c r="D265" i="66"/>
  <c r="D263" i="66"/>
  <c r="D261" i="66"/>
  <c r="D259" i="66"/>
  <c r="D257" i="66"/>
  <c r="D256" i="66"/>
  <c r="D255" i="66"/>
  <c r="D253" i="66"/>
  <c r="D251" i="66"/>
  <c r="D249" i="66"/>
  <c r="D247" i="66"/>
  <c r="D245" i="66"/>
  <c r="D243" i="66"/>
  <c r="D241" i="66"/>
  <c r="D239" i="66"/>
  <c r="D237" i="66"/>
  <c r="D235" i="66"/>
  <c r="D233" i="66"/>
  <c r="D231" i="66"/>
  <c r="D229" i="66"/>
  <c r="D227" i="66"/>
  <c r="D225" i="66"/>
  <c r="D223" i="66"/>
  <c r="D221" i="66"/>
  <c r="D219" i="66"/>
  <c r="D217" i="66"/>
  <c r="D215" i="66"/>
  <c r="D165" i="66"/>
  <c r="D163" i="66"/>
  <c r="D149" i="66"/>
  <c r="D147" i="66"/>
  <c r="D145" i="66"/>
  <c r="D143" i="66"/>
  <c r="D141" i="66"/>
  <c r="D139" i="66"/>
  <c r="D137" i="66"/>
  <c r="D135" i="66"/>
  <c r="D133" i="66"/>
  <c r="D131" i="66"/>
  <c r="D129" i="66"/>
  <c r="D127" i="66"/>
  <c r="D125" i="66"/>
  <c r="D123" i="66"/>
  <c r="D121" i="66"/>
  <c r="D119" i="66"/>
  <c r="D117" i="66"/>
  <c r="D115" i="66"/>
  <c r="D113" i="66"/>
  <c r="D111" i="66"/>
  <c r="D109" i="66"/>
  <c r="D107" i="66"/>
  <c r="D105" i="66"/>
  <c r="D103" i="66"/>
  <c r="D101" i="66"/>
  <c r="D97" i="66"/>
  <c r="D95" i="66"/>
  <c r="D93" i="66"/>
  <c r="D91" i="66"/>
  <c r="D89" i="66"/>
  <c r="D87" i="66"/>
  <c r="D85" i="66"/>
  <c r="D83" i="66"/>
  <c r="D81" i="66"/>
  <c r="D79" i="66"/>
  <c r="D77" i="66"/>
  <c r="D75" i="66"/>
  <c r="D73" i="66"/>
  <c r="D71" i="66"/>
  <c r="D69" i="66"/>
  <c r="D67" i="66"/>
  <c r="D65" i="66"/>
  <c r="D63" i="66"/>
  <c r="D61" i="66"/>
  <c r="D59" i="66"/>
  <c r="D55" i="66"/>
  <c r="D53" i="66"/>
  <c r="D51" i="66"/>
  <c r="D49" i="66"/>
  <c r="D47" i="66"/>
  <c r="D45" i="66"/>
  <c r="D43" i="66"/>
  <c r="D41" i="66"/>
  <c r="D39" i="66"/>
  <c r="D37" i="66"/>
  <c r="D35" i="66"/>
  <c r="D33" i="66"/>
  <c r="D31" i="66"/>
  <c r="D29" i="66"/>
  <c r="D27" i="66"/>
  <c r="D25" i="66"/>
  <c r="D23" i="66"/>
  <c r="D21" i="66"/>
  <c r="D19" i="66"/>
  <c r="D17" i="66"/>
  <c r="D15" i="66"/>
  <c r="D13" i="66"/>
  <c r="H387" i="65"/>
  <c r="C273" i="65"/>
  <c r="J410" i="66"/>
  <c r="C255" i="65"/>
  <c r="C259" i="65" l="1"/>
  <c r="C260" i="65"/>
  <c r="C261" i="65"/>
  <c r="C262" i="65"/>
  <c r="C263" i="65"/>
  <c r="C264" i="65"/>
  <c r="C265" i="65"/>
  <c r="C266" i="65"/>
  <c r="C267" i="65"/>
  <c r="C268" i="65"/>
  <c r="C269" i="65"/>
  <c r="C270" i="65"/>
  <c r="C271" i="65"/>
  <c r="C272" i="65"/>
  <c r="C274" i="65"/>
  <c r="C275" i="65"/>
  <c r="C276" i="65"/>
  <c r="C277" i="65"/>
  <c r="C278" i="65"/>
  <c r="C279" i="65"/>
  <c r="C280" i="65"/>
  <c r="C281" i="65"/>
  <c r="C282" i="65"/>
  <c r="C283" i="65"/>
  <c r="C284" i="65"/>
  <c r="C285" i="65"/>
  <c r="C286" i="65"/>
  <c r="C287" i="65"/>
  <c r="C288" i="65"/>
  <c r="C289" i="65"/>
  <c r="C290" i="65"/>
  <c r="C291" i="65"/>
  <c r="C292" i="65"/>
  <c r="C293" i="65"/>
  <c r="C294" i="65"/>
  <c r="C295" i="65"/>
  <c r="C296" i="65"/>
  <c r="C297" i="65"/>
  <c r="C298" i="65"/>
  <c r="C299" i="65"/>
  <c r="C300" i="65"/>
  <c r="C301" i="65"/>
  <c r="C302" i="65"/>
  <c r="C303" i="65"/>
  <c r="C304" i="65"/>
  <c r="C305" i="65"/>
  <c r="C306" i="65"/>
  <c r="C307" i="65"/>
  <c r="C308" i="65"/>
  <c r="C309" i="65"/>
  <c r="C310" i="65"/>
  <c r="C311" i="65"/>
  <c r="C312" i="65"/>
  <c r="C313" i="65"/>
  <c r="C314" i="65"/>
  <c r="C315" i="65"/>
  <c r="C316" i="65"/>
  <c r="C317" i="65"/>
  <c r="C318" i="65"/>
  <c r="C319" i="65"/>
  <c r="C320" i="65"/>
  <c r="C321" i="65"/>
  <c r="C322" i="65"/>
  <c r="C323" i="65"/>
  <c r="C324" i="65"/>
  <c r="C325" i="65"/>
  <c r="C326" i="65"/>
  <c r="C327" i="65"/>
  <c r="C328" i="65"/>
  <c r="C329" i="65"/>
  <c r="C330" i="65"/>
  <c r="C331" i="65"/>
  <c r="C332" i="65"/>
  <c r="C333" i="65"/>
  <c r="C334" i="65"/>
  <c r="C335" i="65"/>
  <c r="C336" i="65"/>
  <c r="C337" i="65"/>
  <c r="C338" i="65"/>
  <c r="C339" i="65"/>
  <c r="C340" i="65"/>
  <c r="C341" i="65"/>
  <c r="C342" i="65"/>
  <c r="C258" i="65"/>
  <c r="C256" i="65"/>
  <c r="C187" i="65"/>
  <c r="C188" i="65"/>
  <c r="C189" i="65"/>
  <c r="C190" i="65"/>
  <c r="C191" i="65"/>
  <c r="C192" i="65"/>
  <c r="C193" i="65"/>
  <c r="C194" i="65"/>
  <c r="C195" i="65"/>
  <c r="C196" i="65"/>
  <c r="C197" i="65"/>
  <c r="C198" i="65"/>
  <c r="C199" i="65"/>
  <c r="C200" i="65"/>
  <c r="C201" i="65"/>
  <c r="C202" i="65"/>
  <c r="C203" i="65"/>
  <c r="C204" i="65"/>
  <c r="C205" i="65"/>
  <c r="C206" i="65"/>
  <c r="C207" i="65"/>
  <c r="C209" i="65"/>
  <c r="C210" i="65"/>
  <c r="C211" i="65"/>
  <c r="C212" i="65"/>
  <c r="C213" i="65"/>
  <c r="C214" i="65"/>
  <c r="C215" i="65"/>
  <c r="C216" i="65"/>
  <c r="C217" i="65"/>
  <c r="C218" i="65"/>
  <c r="C219" i="65"/>
  <c r="C220" i="65"/>
  <c r="C221" i="65"/>
  <c r="C222" i="65"/>
  <c r="C223" i="65"/>
  <c r="C224" i="65"/>
  <c r="C225" i="65"/>
  <c r="C226" i="65"/>
  <c r="C227" i="65"/>
  <c r="C228" i="65"/>
  <c r="C229" i="65"/>
  <c r="C230" i="65"/>
  <c r="C231" i="65"/>
  <c r="C232" i="65"/>
  <c r="C233" i="65"/>
  <c r="C234" i="65"/>
  <c r="C235" i="65"/>
  <c r="C236" i="65"/>
  <c r="C237" i="65"/>
  <c r="C238" i="65"/>
  <c r="C239" i="65"/>
  <c r="C240" i="65"/>
  <c r="C241" i="65"/>
  <c r="C242" i="65"/>
  <c r="C243" i="65"/>
  <c r="C244" i="65"/>
  <c r="C245" i="65"/>
  <c r="C246" i="65"/>
  <c r="C247" i="65"/>
  <c r="C248" i="65"/>
  <c r="C249" i="65"/>
  <c r="C250" i="65"/>
  <c r="C251" i="65"/>
  <c r="C252" i="65"/>
  <c r="C253" i="65"/>
  <c r="C186" i="65"/>
  <c r="D20" i="4" l="1"/>
  <c r="J94" i="1" l="1"/>
  <c r="G17" i="2"/>
  <c r="H17" i="2"/>
  <c r="H22" i="2"/>
  <c r="G22" i="2"/>
  <c r="G23" i="2"/>
  <c r="K23" i="2" s="1"/>
  <c r="G24" i="2"/>
  <c r="K24" i="2" s="1"/>
  <c r="G25" i="2"/>
  <c r="K25" i="2" s="1"/>
  <c r="G29" i="2"/>
  <c r="G30" i="2"/>
  <c r="G31" i="2"/>
  <c r="G26" i="2" l="1"/>
  <c r="K26" i="2" s="1"/>
  <c r="G32" i="2"/>
  <c r="K32" i="2" s="1"/>
  <c r="G15" i="2" l="1"/>
  <c r="G16" i="2"/>
  <c r="H16" i="2"/>
  <c r="H15" i="2"/>
  <c r="H14" i="2"/>
  <c r="B30" i="1"/>
  <c r="C46" i="2"/>
  <c r="B165" i="1"/>
  <c r="B161" i="1"/>
  <c r="B153" i="1"/>
  <c r="B148" i="1"/>
  <c r="B144" i="1"/>
  <c r="B131" i="1"/>
  <c r="B126" i="1"/>
  <c r="H3" i="2"/>
  <c r="H4" i="2"/>
  <c r="H5" i="2"/>
  <c r="H6" i="2"/>
  <c r="H7" i="2"/>
  <c r="H8" i="2"/>
  <c r="H9" i="2"/>
  <c r="H10" i="2"/>
  <c r="H12" i="2"/>
  <c r="H13" i="2"/>
  <c r="H18" i="2"/>
  <c r="H19" i="2"/>
  <c r="H20" i="2"/>
  <c r="H21" i="2"/>
  <c r="H23" i="2"/>
  <c r="H24" i="2"/>
  <c r="H25" i="2"/>
  <c r="H26" i="2"/>
  <c r="H28" i="2"/>
  <c r="H29" i="2"/>
  <c r="H30" i="2"/>
  <c r="H31" i="2"/>
  <c r="H32" i="2"/>
  <c r="H2" i="2"/>
  <c r="J87" i="1"/>
  <c r="F85" i="1" s="1"/>
  <c r="J73" i="1"/>
  <c r="D34" i="2"/>
  <c r="C44" i="4"/>
  <c r="B7" i="4"/>
  <c r="C16" i="4"/>
  <c r="G9" i="2" l="1"/>
  <c r="F135" i="1" s="1"/>
  <c r="G14" i="2"/>
  <c r="F137" i="1" s="1"/>
  <c r="F139" i="1"/>
  <c r="F138" i="1"/>
  <c r="G11" i="2"/>
  <c r="F140" i="1" s="1"/>
  <c r="G4" i="2"/>
  <c r="F123" i="1" s="1"/>
  <c r="G5" i="2"/>
  <c r="F124" i="1" s="1"/>
  <c r="G2" i="2"/>
  <c r="E3" i="59" s="1"/>
  <c r="F3" i="59" s="1"/>
  <c r="F159" i="1"/>
  <c r="G21" i="2"/>
  <c r="F152" i="1" s="1"/>
  <c r="G8" i="2"/>
  <c r="F130" i="1" s="1"/>
  <c r="G12" i="2"/>
  <c r="F141" i="1" s="1"/>
  <c r="G20" i="2"/>
  <c r="F151" i="1" s="1"/>
  <c r="G10" i="2"/>
  <c r="F136" i="1" s="1"/>
  <c r="G13" i="2"/>
  <c r="F142" i="1" s="1"/>
  <c r="G3" i="2"/>
  <c r="J96" i="1"/>
  <c r="G6" i="2"/>
  <c r="F125" i="1" s="1"/>
  <c r="F34" i="2"/>
  <c r="F119" i="1" l="1"/>
  <c r="F118" i="1"/>
  <c r="F164" i="1"/>
  <c r="F156" i="1"/>
  <c r="G18" i="2"/>
  <c r="G19" i="2"/>
  <c r="F147" i="1" s="1"/>
  <c r="F148" i="1" s="1"/>
  <c r="F28" i="1" s="1"/>
  <c r="F157" i="1"/>
  <c r="F153" i="1"/>
  <c r="F29" i="1" s="1"/>
  <c r="F126" i="1"/>
  <c r="F18" i="1" s="1"/>
  <c r="F158" i="1"/>
  <c r="F165" i="1" l="1"/>
  <c r="F93" i="1" s="1"/>
  <c r="F94" i="1" s="1"/>
  <c r="F143" i="1"/>
  <c r="F144" i="1" s="1"/>
  <c r="F20" i="1" s="1"/>
  <c r="F120" i="1"/>
  <c r="F11" i="1" s="1"/>
  <c r="F12" i="1" s="1"/>
  <c r="F30" i="1"/>
  <c r="G7" i="2"/>
  <c r="F129" i="1" l="1"/>
  <c r="F131" i="1" s="1"/>
  <c r="F19" i="1" s="1"/>
  <c r="F21" i="1" s="1"/>
  <c r="F24" i="1" s="1"/>
  <c r="F32" i="1" s="1"/>
  <c r="F34" i="1" s="1"/>
  <c r="N34" i="1"/>
  <c r="F86" i="1" l="1"/>
  <c r="F87" i="1" s="1"/>
  <c r="N35" i="1"/>
  <c r="G28" i="2"/>
  <c r="K28" i="2" s="1"/>
  <c r="F96" i="1" l="1"/>
  <c r="G34" i="2"/>
  <c r="F160" i="1"/>
  <c r="F161" i="1" s="1"/>
  <c r="E34" i="2"/>
  <c r="E36" i="2" s="1"/>
  <c r="F68" i="1" l="1"/>
  <c r="F69" i="1" l="1"/>
  <c r="F73" i="1" s="1"/>
  <c r="N96" i="1" s="1"/>
</calcChain>
</file>

<file path=xl/sharedStrings.xml><?xml version="1.0" encoding="utf-8"?>
<sst xmlns="http://schemas.openxmlformats.org/spreadsheetml/2006/main" count="3300" uniqueCount="349">
  <si>
    <t>Færslubók</t>
  </si>
  <si>
    <t>Kvenréttindafélag Íslands rekur tvo sérsjóði, Söguritunarsjóð og 19. júní sjóð.  Staða þeirra</t>
  </si>
  <si>
    <t>Breyting %</t>
  </si>
  <si>
    <t>  Veltufjármunir</t>
  </si>
  <si>
    <t xml:space="preserve">  Eigið fé </t>
  </si>
  <si>
    <t>Lýsing</t>
  </si>
  <si>
    <t>Lokafærslur</t>
  </si>
  <si>
    <t>Samtals</t>
  </si>
  <si>
    <t xml:space="preserve"> </t>
  </si>
  <si>
    <t>lykill</t>
  </si>
  <si>
    <t>Hreyfingar ársins</t>
  </si>
  <si>
    <t>fyrra ár</t>
  </si>
  <si>
    <t>Eignir</t>
  </si>
  <si>
    <t>Skýr EFH</t>
  </si>
  <si>
    <t>þetta ár</t>
  </si>
  <si>
    <t>Fyrirtæki</t>
  </si>
  <si>
    <t>kt.</t>
  </si>
  <si>
    <t>Tilgangur rekstrar</t>
  </si>
  <si>
    <t xml:space="preserve">ÁRSREIKNINGUR </t>
  </si>
  <si>
    <t>skýr</t>
  </si>
  <si>
    <t>skýr.</t>
  </si>
  <si>
    <t>Rekstrargjöld</t>
  </si>
  <si>
    <t>Eigið fé og skuldir</t>
  </si>
  <si>
    <t>Ógreiddir ýmsir reikningar</t>
  </si>
  <si>
    <t xml:space="preserve">  Skammtímaskuldir:</t>
  </si>
  <si>
    <t xml:space="preserve">  Viðskiptaskuldir</t>
  </si>
  <si>
    <t xml:space="preserve">  Skuldir </t>
  </si>
  <si>
    <t>Fjármunatekjur og fjármagnsgjöld</t>
  </si>
  <si>
    <t>Vaxtatekjur og verðbætur</t>
  </si>
  <si>
    <t>Vaxtagjöld og verðbætur</t>
  </si>
  <si>
    <t>Hagnaður án fjármagnsliða</t>
  </si>
  <si>
    <t>Rekstrartekjur alls</t>
  </si>
  <si>
    <t>HAGNAÐUR (TAP) ÁRSINS</t>
  </si>
  <si>
    <t xml:space="preserve">  Handbært fé</t>
  </si>
  <si>
    <t>Veltufjármunir alls</t>
  </si>
  <si>
    <t>Eignir samtals</t>
  </si>
  <si>
    <t>  Óráðstafað eigið fé  01.01</t>
  </si>
  <si>
    <t>Eigið fé alls</t>
  </si>
  <si>
    <t xml:space="preserve">  Hagnaður (tap)  ársins</t>
  </si>
  <si>
    <t xml:space="preserve">  Skuldir</t>
  </si>
  <si>
    <t>7830</t>
  </si>
  <si>
    <t>7840</t>
  </si>
  <si>
    <t>7820</t>
  </si>
  <si>
    <t>7810</t>
  </si>
  <si>
    <t>7850</t>
  </si>
  <si>
    <t xml:space="preserve">Handbært fé </t>
  </si>
  <si>
    <t>200 Kópavogi</t>
  </si>
  <si>
    <t>Áritun Bókhalds og kennslu ehf</t>
  </si>
  <si>
    <t>við að leggja fram ársreikning sem er í samræmi við lög og góða reikningsskilavenju.</t>
  </si>
  <si>
    <t xml:space="preserve">Ársreikningurinn er byggður á bókhaldi félagsins og öðrum upplýsingum.  Við höfum </t>
  </si>
  <si>
    <t xml:space="preserve">tekið ákveðna liði ársreikningsins til sérstakrar skoðunar og yfirfarið framsetningu hans í </t>
  </si>
  <si>
    <t>heild.</t>
  </si>
  <si>
    <t>Við höfum ekki endurskoðað ársreikninginn og þar af leiðandi ekki sannreynt grundvöll</t>
  </si>
  <si>
    <t>hans.</t>
  </si>
  <si>
    <t>Framsetning ársreiknings er í samræmi við lög og góða reikningsskilavenju og allar</t>
  </si>
  <si>
    <t>upplýsingar sem okkur eru kunnar og skipta máli koma þar fram.</t>
  </si>
  <si>
    <t>Inga Jóna Óskarsdóttir, viðurkenndur bókari</t>
  </si>
  <si>
    <t xml:space="preserve">Bókhald og kennsla ehf </t>
  </si>
  <si>
    <t>Annar rekstrarkostnaður</t>
  </si>
  <si>
    <t>Viðhald húsnæðis</t>
  </si>
  <si>
    <t>Vaxtatekjur</t>
  </si>
  <si>
    <t>Vaxtagjöld :</t>
  </si>
  <si>
    <t>Mæðrastyrksnefnd Kópavogs</t>
  </si>
  <si>
    <t>Ég hef yfirfarið fylgiskjöl, borið saman við bankayfirlit og sannreynt stöðu</t>
  </si>
  <si>
    <t>bankareikninga.</t>
  </si>
  <si>
    <t>Dags :</t>
  </si>
  <si>
    <t xml:space="preserve"> ______________________________</t>
  </si>
  <si>
    <t>Hrefna Sölvadóttir, viðskiptafræðingur</t>
  </si>
  <si>
    <t>1110</t>
  </si>
  <si>
    <t>Framlög</t>
  </si>
  <si>
    <t>1120</t>
  </si>
  <si>
    <t>Pokasjóður</t>
  </si>
  <si>
    <t>2520</t>
  </si>
  <si>
    <t>Veittir styrkir með gjafakortum</t>
  </si>
  <si>
    <t>2530</t>
  </si>
  <si>
    <t>Veittir styrkir með mat</t>
  </si>
  <si>
    <t>2600</t>
  </si>
  <si>
    <t>Veittur styrkur v/útfarar</t>
  </si>
  <si>
    <t>3340</t>
  </si>
  <si>
    <t>Kaffikostnaður</t>
  </si>
  <si>
    <t>3350</t>
  </si>
  <si>
    <t>Saumadót til viðgerða</t>
  </si>
  <si>
    <t>4150</t>
  </si>
  <si>
    <t>4160</t>
  </si>
  <si>
    <t>Ræsting og Hreinlætisvörur</t>
  </si>
  <si>
    <t>4410</t>
  </si>
  <si>
    <t>Sími</t>
  </si>
  <si>
    <t>4460</t>
  </si>
  <si>
    <t>Pappír, prentun og ritföng</t>
  </si>
  <si>
    <t>4590</t>
  </si>
  <si>
    <t>Gjafir og styrkir</t>
  </si>
  <si>
    <t>6110</t>
  </si>
  <si>
    <t>6215</t>
  </si>
  <si>
    <t>Bankakostnaður, þjónustugjöld</t>
  </si>
  <si>
    <t>6220</t>
  </si>
  <si>
    <t>Dráttarvextir og fjármagnstekjuskattur</t>
  </si>
  <si>
    <t>Sparisj. Kópavogs, 403774</t>
  </si>
  <si>
    <t>7815</t>
  </si>
  <si>
    <t>Sparisj. Kópavogs, 551122</t>
  </si>
  <si>
    <t>Sparisj. Kópavogs, 9572</t>
  </si>
  <si>
    <t>Byr sparisj. 762174 net</t>
  </si>
  <si>
    <t>Matarmiðar</t>
  </si>
  <si>
    <t>Sjóður</t>
  </si>
  <si>
    <t>Óráðstafað eigið fé 01.01.</t>
  </si>
  <si>
    <t>9320</t>
  </si>
  <si>
    <t>Lánardrottnar</t>
  </si>
  <si>
    <t>Styrkir til mæðrastyrksnefndar</t>
  </si>
  <si>
    <t>Rekstargjöld</t>
  </si>
  <si>
    <t>Veittir styrkir</t>
  </si>
  <si>
    <t>Kaffi og viðgerðakostnaður</t>
  </si>
  <si>
    <t>Rekstrargjöld alls</t>
  </si>
  <si>
    <t>Hagnaður (tap) af reglulegri starfssemi</t>
  </si>
  <si>
    <t xml:space="preserve">Mæðrastyrksnefnd Kópavogs </t>
  </si>
  <si>
    <t xml:space="preserve">Skýringar </t>
  </si>
  <si>
    <t xml:space="preserve">Styrkir til mæðrastyrksnefndar </t>
  </si>
  <si>
    <t>Veittir styrkir v. útfarar</t>
  </si>
  <si>
    <t>Kaffi og viðgerðar kostnaður :</t>
  </si>
  <si>
    <t>Húsnæðiskostnaður :</t>
  </si>
  <si>
    <t>Ræsting og hreinlætisvörur</t>
  </si>
  <si>
    <t>Bankakostnaður, þjónustugjald</t>
  </si>
  <si>
    <t>Dráttarvextir og fjármagnsskattur</t>
  </si>
  <si>
    <t>Viðskiptaskuldir</t>
  </si>
  <si>
    <t>Lánadrottnar</t>
  </si>
  <si>
    <t>Auglýsingar</t>
  </si>
  <si>
    <t>Við höfum skipulagt og hagað vinnu okkar í samræmi við viðurkenndar aðferðir við gerð</t>
  </si>
  <si>
    <t>Ekkert fundið athugunarvert</t>
  </si>
  <si>
    <t>Saumadót til viðgerðar</t>
  </si>
  <si>
    <t>Rekstrartekjur</t>
  </si>
  <si>
    <t>Ingunn Gyða Wernersdóttir</t>
  </si>
  <si>
    <t>Reikningsskil</t>
  </si>
  <si>
    <t>Aðkeyptur akstur</t>
  </si>
  <si>
    <t xml:space="preserve">Sími  </t>
  </si>
  <si>
    <t>Gjaldfærð tæki</t>
  </si>
  <si>
    <t xml:space="preserve">Við höfum aðstoðað við gerð ársreiknings fyrir  Mæðrastyrksnefnd Kópavogs vegna </t>
  </si>
  <si>
    <t>óendurskoðaðra ársreikninga með það markmið að aðstoða Mæðrastyrksnefnd Kópavogs</t>
  </si>
  <si>
    <t>Kjöthúsið ehf.</t>
  </si>
  <si>
    <t>Mæðrastyrksnefnd</t>
  </si>
  <si>
    <t>Íslandsbanki  403774</t>
  </si>
  <si>
    <t>Íslandsbanki  551122</t>
  </si>
  <si>
    <t>Íslandsbanki  9572</t>
  </si>
  <si>
    <t xml:space="preserve">Íslandsbanki  762174 </t>
  </si>
  <si>
    <t xml:space="preserve">Greitt f. stjórnarkonur á tónleika </t>
  </si>
  <si>
    <t>Dags.</t>
  </si>
  <si>
    <t>Skýring</t>
  </si>
  <si>
    <t>FSKJ</t>
  </si>
  <si>
    <t>TEG</t>
  </si>
  <si>
    <t>rlykill</t>
  </si>
  <si>
    <t>Seðilnr.</t>
  </si>
  <si>
    <t>Hreyfing</t>
  </si>
  <si>
    <t>Kópavogsbær</t>
  </si>
  <si>
    <t>Sverrir Gaukur Ármannsson</t>
  </si>
  <si>
    <t>Hagkaup</t>
  </si>
  <si>
    <t>Jóna Sigríður Guðmundsdóttir</t>
  </si>
  <si>
    <t>Starfsmannafélag Kópavogskaupst</t>
  </si>
  <si>
    <t>Íslenska útflutningsmiðstöð hf</t>
  </si>
  <si>
    <t>Kamma Hansen</t>
  </si>
  <si>
    <t>Logey ehf.</t>
  </si>
  <si>
    <t>Útborgun</t>
  </si>
  <si>
    <t>Vextir</t>
  </si>
  <si>
    <t>Ragnheiður Sveinsdóttir</t>
  </si>
  <si>
    <t>Guðlaug Erla Jónsdóttir</t>
  </si>
  <si>
    <t>Anna Kristinsdóttir</t>
  </si>
  <si>
    <t>FJSKATT</t>
  </si>
  <si>
    <t>INNVEXT</t>
  </si>
  <si>
    <t>SÍMI</t>
  </si>
  <si>
    <t>Þjónustugjald</t>
  </si>
  <si>
    <t>ÞJONGJ.</t>
  </si>
  <si>
    <t>KOSTN</t>
  </si>
  <si>
    <t>Bókhald og kennsla ehf.</t>
  </si>
  <si>
    <t>Ymislegt - eftir að finna út</t>
  </si>
  <si>
    <t>tap v. þjófnaðar</t>
  </si>
  <si>
    <t>Tap v. þjofnaðar á peningum</t>
  </si>
  <si>
    <t>Dagbók í fylgiskjalaröð</t>
  </si>
  <si>
    <t>Grand Total</t>
  </si>
  <si>
    <t>Sum of Hreyfing</t>
  </si>
  <si>
    <t>flutt frá fyrr ári</t>
  </si>
  <si>
    <t>Bónus</t>
  </si>
  <si>
    <t>Ísfugl ehf.</t>
  </si>
  <si>
    <t>ALARK arkitektar ehf</t>
  </si>
  <si>
    <t>Tengi ehf.</t>
  </si>
  <si>
    <t>Bifreiðaverkstæði Kópavogs ehf.</t>
  </si>
  <si>
    <t>SORPA bs.</t>
  </si>
  <si>
    <t>Mjólkursamsalan ehf.</t>
  </si>
  <si>
    <t>Row Labels</t>
  </si>
  <si>
    <t>BYKO-Breidd</t>
  </si>
  <si>
    <t>Síminn hf.</t>
  </si>
  <si>
    <t>Bónus Nýbýlavegi</t>
  </si>
  <si>
    <t xml:space="preserve">fv </t>
  </si>
  <si>
    <t>heiti lykils</t>
  </si>
  <si>
    <t>2016</t>
  </si>
  <si>
    <t>Ríkissjóður Íslands</t>
  </si>
  <si>
    <t>Axis-húsgögn ehf</t>
  </si>
  <si>
    <t>Björg Ellingsen</t>
  </si>
  <si>
    <t>Lárus Pétur Ragnarsson</t>
  </si>
  <si>
    <t>Krónan ehf.</t>
  </si>
  <si>
    <t>Íspan ehf.</t>
  </si>
  <si>
    <t>MILLIF.</t>
  </si>
  <si>
    <t>01</t>
  </si>
  <si>
    <t>REIKN.</t>
  </si>
  <si>
    <t>STYRKIR</t>
  </si>
  <si>
    <t>INNH.</t>
  </si>
  <si>
    <t>INNHÞJ</t>
  </si>
  <si>
    <t>Forsætisráðuneyti - Ríkissj.</t>
  </si>
  <si>
    <t>Fjármagnstekjuskattur</t>
  </si>
  <si>
    <t>Innvextir</t>
  </si>
  <si>
    <t>Íslandspóstur ohf.</t>
  </si>
  <si>
    <t>Krónan Hamraborg.</t>
  </si>
  <si>
    <t>Hjördís Smith</t>
  </si>
  <si>
    <t>Verkfæralagerinn</t>
  </si>
  <si>
    <t>Elko</t>
  </si>
  <si>
    <t>A4 Verslun</t>
  </si>
  <si>
    <t>4540</t>
  </si>
  <si>
    <t>4520</t>
  </si>
  <si>
    <t>4530</t>
  </si>
  <si>
    <t>*</t>
  </si>
  <si>
    <t>*+</t>
  </si>
  <si>
    <t>GÓÐI HIRÐIRINN</t>
  </si>
  <si>
    <t>Erla Guðríður Líndal</t>
  </si>
  <si>
    <t>John Lindsay hf.</t>
  </si>
  <si>
    <t>Björg Eiríksdóttir</t>
  </si>
  <si>
    <t>Raf-Stoð ehf.</t>
  </si>
  <si>
    <t>Þvegillinn ehf.</t>
  </si>
  <si>
    <t>Kaptio ehf.</t>
  </si>
  <si>
    <t>Gallerí Byssur ehf.</t>
  </si>
  <si>
    <t>Læknaráð ehf.</t>
  </si>
  <si>
    <t>Samfélagssjóður BYKO</t>
  </si>
  <si>
    <t>Guðrún Björg Tómasdóttir</t>
  </si>
  <si>
    <t>Land-Lögmenn ehf.</t>
  </si>
  <si>
    <t>Samband stjórnendafélaga</t>
  </si>
  <si>
    <t>Árni Stefán Gunnarsson</t>
  </si>
  <si>
    <t>Nína Sæunn Sveinsdóttir</t>
  </si>
  <si>
    <t>Viðlagatrygging Íslands</t>
  </si>
  <si>
    <t>Stálhurðir ehf</t>
  </si>
  <si>
    <t>Síld og Fiskur ehf.</t>
  </si>
  <si>
    <t>Hilmar Ágústsson</t>
  </si>
  <si>
    <t>BURÐGJ</t>
  </si>
  <si>
    <t>Guðrún Þórarinsdóttir</t>
  </si>
  <si>
    <t>AKSTUR</t>
  </si>
  <si>
    <t>N.DKORT</t>
  </si>
  <si>
    <t>Framleiðslugjald debetkorts</t>
  </si>
  <si>
    <t>Skotsilfur</t>
  </si>
  <si>
    <t>Íslandspóstur v/skeyta</t>
  </si>
  <si>
    <t>Jón B Aspar</t>
  </si>
  <si>
    <t>Íslandsbanki hf, útibú 0511</t>
  </si>
  <si>
    <t>Húsasm Blómav. Skútuvogi</t>
  </si>
  <si>
    <t>Sendibíll/Jón</t>
  </si>
  <si>
    <t>9350</t>
  </si>
  <si>
    <t>Ragnheiður Sveinsdóttir/burðargj. Og umsl</t>
  </si>
  <si>
    <t>krónan ehf.  100 x 5000</t>
  </si>
  <si>
    <t>Bónus - 100 x 10000</t>
  </si>
  <si>
    <t>141/11/17</t>
  </si>
  <si>
    <t>krónan ehf.  400 x 5000</t>
  </si>
  <si>
    <t>Bónus - 200 x 10000</t>
  </si>
  <si>
    <t>Forsætisráðuneytið</t>
  </si>
  <si>
    <t>9999</t>
  </si>
  <si>
    <t>Guðrún Björg Tómasdóttir - kemur til baka 28.12</t>
  </si>
  <si>
    <t>Guðrún Björg Tómasdóttir - kemur til baka 28.13</t>
  </si>
  <si>
    <t>Síld og Fiskur ehf.  Drv</t>
  </si>
  <si>
    <t>Guðrún Björg Tómasdóttir - lr. v/15.12</t>
  </si>
  <si>
    <t>útborgun  fjármagnstekjusk.</t>
  </si>
  <si>
    <t>Krónan  100 x 5000 gjafak</t>
  </si>
  <si>
    <t xml:space="preserve">1110 </t>
  </si>
  <si>
    <t>Ýmsir</t>
  </si>
  <si>
    <t>Mjólkursamsalan ehf. + ýmsir</t>
  </si>
  <si>
    <t>Birgðir matarkort 31.12.17 - 137x5000</t>
  </si>
  <si>
    <t xml:space="preserve">Birgðir matarkort 31.12.17 - 71x5000  </t>
  </si>
  <si>
    <t>Birgðir matarkort 31.12.17 - 33 x 10000</t>
  </si>
  <si>
    <t xml:space="preserve">Birgðir matarkort 31.12.17 eftirst. </t>
  </si>
  <si>
    <t>Elko Blekhilki útl. RS</t>
  </si>
  <si>
    <t>GÓÐI HIRÐIRINN - Ath. innl. GÞ 1.2.17</t>
  </si>
  <si>
    <t>kaffikostn</t>
  </si>
  <si>
    <t>Guðrún Þórarinsdóttir  sjá fskj. 88 Góði H.</t>
  </si>
  <si>
    <t>Kassauppgjör</t>
  </si>
  <si>
    <t>Elko - síma skilað og fenginn annar í staðinn</t>
  </si>
  <si>
    <t>Mæðrastyrksnefnd Kópavogs - kassauppgj</t>
  </si>
  <si>
    <t>10</t>
  </si>
  <si>
    <t>11</t>
  </si>
  <si>
    <t>12</t>
  </si>
  <si>
    <t>Bónus Nýbýlavegi - kaffistofa</t>
  </si>
  <si>
    <t>bókhald</t>
  </si>
  <si>
    <t>14</t>
  </si>
  <si>
    <t>13</t>
  </si>
  <si>
    <t>15</t>
  </si>
  <si>
    <t>MOTB42770108</t>
  </si>
  <si>
    <t>BAKF01</t>
  </si>
  <si>
    <t>A4 - blekhylki</t>
  </si>
  <si>
    <t>a4</t>
  </si>
  <si>
    <t>16</t>
  </si>
  <si>
    <t>17</t>
  </si>
  <si>
    <t>Föndra - útl. GEJ</t>
  </si>
  <si>
    <t>vefn.vara</t>
  </si>
  <si>
    <t>18</t>
  </si>
  <si>
    <t>skeyti</t>
  </si>
  <si>
    <t>Rennilás</t>
  </si>
  <si>
    <t>19</t>
  </si>
  <si>
    <t>Sendibílast. Kópavogs - útl. JBA</t>
  </si>
  <si>
    <t>20</t>
  </si>
  <si>
    <t>21</t>
  </si>
  <si>
    <t>22</t>
  </si>
  <si>
    <t>23</t>
  </si>
  <si>
    <t>blekhylki ofl</t>
  </si>
  <si>
    <t>ræsting</t>
  </si>
  <si>
    <t>GÓÐI HIRÐIRINN  - smávara</t>
  </si>
  <si>
    <t>Smávara</t>
  </si>
  <si>
    <t>Kafffikostn</t>
  </si>
  <si>
    <t>límband</t>
  </si>
  <si>
    <t>24</t>
  </si>
  <si>
    <t>viðhald</t>
  </si>
  <si>
    <t>A4 útl. RS</t>
  </si>
  <si>
    <t xml:space="preserve">blekhylki   </t>
  </si>
  <si>
    <t xml:space="preserve">blekhylki </t>
  </si>
  <si>
    <t>Trappa</t>
  </si>
  <si>
    <t>25</t>
  </si>
  <si>
    <t>Bónus Nýbýlavegi - styrkveiting</t>
  </si>
  <si>
    <t>Fjölpóstur</t>
  </si>
  <si>
    <t>Íslandspóstur ohf. - seðilgjald</t>
  </si>
  <si>
    <t>umslög, frímerki ofl.</t>
  </si>
  <si>
    <t>Mjólkursamsalan  uppgjör</t>
  </si>
  <si>
    <t>Nýja Sendibílastöðin</t>
  </si>
  <si>
    <t>Gæðabakstur</t>
  </si>
  <si>
    <t>Desember útt.</t>
  </si>
  <si>
    <t>Ógreiddir reikningar 31.12.17</t>
  </si>
  <si>
    <t>2017</t>
  </si>
  <si>
    <t>Rekstrarreikningur ársins 2017</t>
  </si>
  <si>
    <t>Efnahagsreikningur 31. desember 2017</t>
  </si>
  <si>
    <t>ógr. 31.12.17</t>
  </si>
  <si>
    <t>Lr. Gamall munur</t>
  </si>
  <si>
    <t>lr. Munur</t>
  </si>
  <si>
    <t>ársins 2017.  Ársreikningurinn hefur að geyma rekstrarreikning, efnahagsreikning og skýringar</t>
  </si>
  <si>
    <t>Bónus  100*10000</t>
  </si>
  <si>
    <t>Gallerí Byssur ehf</t>
  </si>
  <si>
    <t>Krónan ehf. 100x5000</t>
  </si>
  <si>
    <t>Land-Logmenn ehf.</t>
  </si>
  <si>
    <t>Byko samfélagssjóður</t>
  </si>
  <si>
    <t>Mjólkursamsalan styrkir m.mat</t>
  </si>
  <si>
    <t>Styrkir m. Mat -Kólus, Nói Sírius, Góa</t>
  </si>
  <si>
    <t>Stálhurðir ehf.</t>
  </si>
  <si>
    <t>nr. 1-8, ásamt yfirliti um styrki á árinu.</t>
  </si>
  <si>
    <t>útistandandi framlög</t>
  </si>
  <si>
    <t>Arion banki - styrktarnefnd</t>
  </si>
  <si>
    <t>7835</t>
  </si>
  <si>
    <t>Útistandandi framlög</t>
  </si>
  <si>
    <t>Hreyfingar í reikningslyklaröð 2017</t>
  </si>
  <si>
    <t>ógreitt?</t>
  </si>
  <si>
    <t>Listi yfir styrktaraðila  2017</t>
  </si>
  <si>
    <t xml:space="preserve"> ath. Hvaðan kom þetta afhent !!!</t>
  </si>
  <si>
    <t xml:space="preserve">  Óinnheimtar kröfur </t>
  </si>
  <si>
    <t xml:space="preserve">Gjaldfærð áhöld </t>
  </si>
  <si>
    <t>Reykjavík,  24. febrúar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</si>
</sst>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k_r_._-;\-* #,##0\ _k_r_._-;_-* &quot;-&quot;\ _k_r_._-;_-@_-"/>
    <numFmt numFmtId="164" formatCode="d/mmmm/yyyy"/>
    <numFmt numFmtId="165" formatCode="#,##0;[Red]#,##0"/>
    <numFmt numFmtId="166" formatCode="#,##0\ _);\(* #,##0\ \)"/>
    <numFmt numFmtId="167" formatCode="#,##0_ ;[Red]\-#,##0\ "/>
  </numFmts>
  <fonts count="46" x14ac:knownFonts="1">
    <font>
      <sz val="11"/>
      <color theme="1"/>
      <name val="Calibri"/>
      <family val="2"/>
      <scheme val="minor"/>
    </font>
    <font>
      <sz val="11"/>
      <color indexed="8"/>
      <name val="Calibri"/>
      <family val="2"/>
    </font>
    <font>
      <sz val="12"/>
      <color indexed="8"/>
      <name val="Calibri"/>
      <family val="2"/>
    </font>
    <font>
      <b/>
      <sz val="12"/>
      <color indexed="8"/>
      <name val="Calibri"/>
      <family val="2"/>
    </font>
    <font>
      <b/>
      <sz val="8"/>
      <color indexed="8"/>
      <name val="Arial"/>
      <family val="2"/>
    </font>
    <font>
      <sz val="12"/>
      <name val="Arial"/>
      <family val="2"/>
    </font>
    <font>
      <b/>
      <sz val="9"/>
      <name val="Times New Roman"/>
      <family val="1"/>
    </font>
    <font>
      <sz val="10"/>
      <name val="Arial"/>
      <family val="2"/>
    </font>
    <font>
      <b/>
      <sz val="20"/>
      <name val="Arial"/>
      <family val="2"/>
    </font>
    <font>
      <b/>
      <sz val="8"/>
      <color indexed="8"/>
      <name val="Calibri"/>
      <family val="2"/>
    </font>
    <font>
      <b/>
      <sz val="11"/>
      <color indexed="8"/>
      <name val="Calibri"/>
      <family val="2"/>
    </font>
    <font>
      <sz val="22"/>
      <color indexed="8"/>
      <name val="Calibri"/>
      <family val="2"/>
    </font>
    <font>
      <sz val="18"/>
      <color indexed="8"/>
      <name val="Calibri"/>
      <family val="2"/>
    </font>
    <font>
      <b/>
      <sz val="7.5"/>
      <color indexed="8"/>
      <name val="Calibri"/>
      <family val="2"/>
    </font>
    <font>
      <b/>
      <sz val="14"/>
      <color indexed="8"/>
      <name val="Calibri"/>
      <family val="2"/>
    </font>
    <font>
      <sz val="8"/>
      <name val="Calibri"/>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9"/>
      <color theme="1"/>
      <name val="Calibri"/>
      <family val="2"/>
      <scheme val="minor"/>
    </font>
    <font>
      <sz val="14"/>
      <color theme="1"/>
      <name val="Calibri"/>
      <family val="2"/>
      <scheme val="minor"/>
    </font>
    <font>
      <b/>
      <sz val="14"/>
      <color theme="1"/>
      <name val="Calibri"/>
      <family val="2"/>
      <scheme val="minor"/>
    </font>
    <font>
      <b/>
      <sz val="13"/>
      <color theme="1"/>
      <name val="Calibri"/>
      <family val="2"/>
      <scheme val="minor"/>
    </font>
    <font>
      <sz val="13"/>
      <color theme="1"/>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b/>
      <sz val="11"/>
      <name val="Calibri"/>
      <family val="2"/>
      <scheme val="minor"/>
    </font>
    <font>
      <sz val="11"/>
      <name val="Calibri"/>
      <family val="2"/>
      <scheme val="minor"/>
    </font>
    <font>
      <sz val="10"/>
      <name val="Calibri"/>
      <family val="2"/>
      <scheme val="minor"/>
    </font>
    <font>
      <sz val="18"/>
      <color theme="3"/>
      <name val="Cambria"/>
      <family val="2"/>
      <scheme val="major"/>
    </font>
  </fonts>
  <fills count="44">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B0F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00"/>
        <bgColor theme="4" tint="0.59999389629810485"/>
      </patternFill>
    </fill>
    <fill>
      <patternFill patternType="solid">
        <fgColor rgb="FFFFFF00"/>
        <bgColor theme="4" tint="0.79998168889431442"/>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7">
    <xf numFmtId="0" fontId="0" fillId="0" borderId="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9" fillId="29" borderId="0" applyNumberFormat="0" applyBorder="0" applyAlignment="0" applyProtection="0"/>
    <xf numFmtId="0" fontId="20" fillId="30" borderId="11" applyNumberFormat="0" applyAlignment="0" applyProtection="0"/>
    <xf numFmtId="0" fontId="21" fillId="31" borderId="12" applyNumberFormat="0" applyAlignment="0" applyProtection="0"/>
    <xf numFmtId="0" fontId="5" fillId="0" borderId="0">
      <alignment horizontal="right" vertical="center"/>
    </xf>
    <xf numFmtId="0" fontId="22" fillId="0" borderId="0" applyNumberFormat="0" applyFill="0" applyBorder="0" applyAlignment="0" applyProtection="0"/>
    <xf numFmtId="0" fontId="23" fillId="32" borderId="0" applyNumberFormat="0" applyBorder="0" applyAlignment="0" applyProtection="0"/>
    <xf numFmtId="0" fontId="6" fillId="0" borderId="0"/>
    <xf numFmtId="0" fontId="24" fillId="0" borderId="13"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27" fillId="33" borderId="11" applyNumberFormat="0" applyAlignment="0" applyProtection="0"/>
    <xf numFmtId="0" fontId="28" fillId="0" borderId="16" applyNumberFormat="0" applyFill="0" applyAlignment="0" applyProtection="0"/>
    <xf numFmtId="0" fontId="29" fillId="34" borderId="0" applyNumberFormat="0" applyBorder="0" applyAlignment="0" applyProtection="0"/>
    <xf numFmtId="0" fontId="1" fillId="35" borderId="17" applyNumberFormat="0" applyFont="0" applyAlignment="0" applyProtection="0"/>
    <xf numFmtId="0" fontId="30" fillId="30" borderId="18" applyNumberFormat="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0" applyNumberFormat="0" applyFill="0" applyBorder="0" applyAlignment="0" applyProtection="0"/>
    <xf numFmtId="41" fontId="17" fillId="0" borderId="0" applyFont="0" applyFill="0" applyBorder="0" applyAlignment="0" applyProtection="0"/>
    <xf numFmtId="0" fontId="45" fillId="0" borderId="0" applyNumberFormat="0" applyFill="0" applyBorder="0" applyAlignment="0" applyProtection="0"/>
    <xf numFmtId="0" fontId="17" fillId="35" borderId="17" applyNumberFormat="0" applyFont="0" applyAlignment="0" applyProtection="0"/>
  </cellStyleXfs>
  <cellXfs count="233">
    <xf numFmtId="0" fontId="0" fillId="0" borderId="0" xfId="0"/>
    <xf numFmtId="0" fontId="0" fillId="2" borderId="0" xfId="0" applyFill="1"/>
    <xf numFmtId="0" fontId="0" fillId="2" borderId="0" xfId="0" applyFill="1" applyAlignment="1">
      <alignment horizontal="center" vertical="top" wrapText="1"/>
    </xf>
    <xf numFmtId="0" fontId="0" fillId="0" borderId="0" xfId="0" applyAlignment="1">
      <alignment horizontal="center"/>
    </xf>
    <xf numFmtId="0" fontId="7" fillId="0" borderId="0" xfId="0" applyFont="1"/>
    <xf numFmtId="164" fontId="0" fillId="0" borderId="0" xfId="0" applyNumberFormat="1"/>
    <xf numFmtId="0" fontId="0" fillId="0" borderId="0" xfId="0" applyFill="1"/>
    <xf numFmtId="3" fontId="0" fillId="0" borderId="0" xfId="0" applyNumberFormat="1"/>
    <xf numFmtId="3" fontId="0" fillId="3" borderId="1" xfId="0" applyNumberFormat="1" applyFill="1" applyBorder="1"/>
    <xf numFmtId="0" fontId="0" fillId="2" borderId="0" xfId="0" applyFill="1" applyAlignment="1">
      <alignment wrapText="1"/>
    </xf>
    <xf numFmtId="0" fontId="0" fillId="2" borderId="0" xfId="0" applyFont="1" applyFill="1" applyAlignment="1">
      <alignment horizontal="right" wrapText="1"/>
    </xf>
    <xf numFmtId="0" fontId="0" fillId="0" borderId="0" xfId="0" applyFont="1"/>
    <xf numFmtId="49" fontId="10" fillId="2" borderId="0" xfId="0" applyNumberFormat="1" applyFont="1" applyFill="1" applyAlignment="1">
      <alignment horizontal="center" wrapText="1"/>
    </xf>
    <xf numFmtId="49" fontId="0" fillId="2" borderId="0" xfId="0" applyNumberFormat="1" applyFont="1" applyFill="1" applyAlignment="1">
      <alignment horizontal="center" wrapText="1"/>
    </xf>
    <xf numFmtId="0" fontId="0" fillId="2" borderId="0" xfId="0" applyFont="1" applyFill="1" applyAlignment="1">
      <alignment horizontal="left" wrapText="1"/>
    </xf>
    <xf numFmtId="0" fontId="3" fillId="2" borderId="0" xfId="0" applyFont="1" applyFill="1" applyAlignment="1">
      <alignment wrapText="1"/>
    </xf>
    <xf numFmtId="3" fontId="0" fillId="0" borderId="0" xfId="0" applyNumberFormat="1" applyFont="1"/>
    <xf numFmtId="0" fontId="0" fillId="2" borderId="0" xfId="0" applyFont="1" applyFill="1" applyAlignment="1">
      <alignment horizontal="center" wrapText="1"/>
    </xf>
    <xf numFmtId="3" fontId="0" fillId="2" borderId="0" xfId="0" applyNumberFormat="1" applyFont="1" applyFill="1" applyAlignment="1">
      <alignment horizontal="right" wrapText="1"/>
    </xf>
    <xf numFmtId="3" fontId="0" fillId="2" borderId="0" xfId="0" applyNumberFormat="1" applyFont="1" applyFill="1"/>
    <xf numFmtId="0" fontId="0" fillId="2" borderId="0" xfId="0" applyFont="1" applyFill="1"/>
    <xf numFmtId="0" fontId="10" fillId="2" borderId="0" xfId="0" applyFont="1" applyFill="1" applyAlignment="1">
      <alignment wrapText="1"/>
    </xf>
    <xf numFmtId="0" fontId="0" fillId="2" borderId="0" xfId="0" applyFill="1" applyAlignment="1">
      <alignment horizontal="center" wrapText="1"/>
    </xf>
    <xf numFmtId="0" fontId="0" fillId="2" borderId="0" xfId="0" applyFont="1" applyFill="1" applyAlignment="1">
      <alignment wrapText="1"/>
    </xf>
    <xf numFmtId="0" fontId="7" fillId="4" borderId="0" xfId="0" applyFont="1" applyFill="1"/>
    <xf numFmtId="0" fontId="0" fillId="0" borderId="2" xfId="0" applyBorder="1"/>
    <xf numFmtId="0" fontId="0" fillId="0" borderId="3" xfId="0" applyBorder="1"/>
    <xf numFmtId="0" fontId="0" fillId="0" borderId="4" xfId="0" applyBorder="1"/>
    <xf numFmtId="0" fontId="13" fillId="2" borderId="0" xfId="0" applyFont="1" applyFill="1" applyAlignment="1">
      <alignment horizontal="center" wrapText="1"/>
    </xf>
    <xf numFmtId="0" fontId="0" fillId="0" borderId="0" xfId="0" applyFont="1" applyAlignment="1">
      <alignment horizontal="center"/>
    </xf>
    <xf numFmtId="0" fontId="3" fillId="0" borderId="0" xfId="0" applyFont="1"/>
    <xf numFmtId="3" fontId="0" fillId="0" borderId="5" xfId="0" applyNumberFormat="1" applyFont="1" applyBorder="1"/>
    <xf numFmtId="0" fontId="0" fillId="0" borderId="5" xfId="0" applyFont="1" applyBorder="1"/>
    <xf numFmtId="0" fontId="2" fillId="2" borderId="0" xfId="0" applyFont="1" applyFill="1" applyAlignment="1">
      <alignment wrapText="1"/>
    </xf>
    <xf numFmtId="0" fontId="2" fillId="0" borderId="0" xfId="0" applyFont="1"/>
    <xf numFmtId="0" fontId="10" fillId="2" borderId="0" xfId="0" applyFont="1" applyFill="1" applyAlignment="1">
      <alignment horizontal="left" wrapText="1"/>
    </xf>
    <xf numFmtId="49" fontId="10" fillId="0" borderId="2" xfId="0" applyNumberFormat="1" applyFont="1" applyBorder="1" applyAlignment="1">
      <alignment horizontal="center"/>
    </xf>
    <xf numFmtId="0" fontId="0" fillId="2" borderId="0" xfId="0" applyFont="1" applyFill="1" applyBorder="1" applyAlignment="1">
      <alignment horizontal="left" wrapText="1"/>
    </xf>
    <xf numFmtId="0" fontId="0" fillId="2" borderId="5" xfId="0" applyFont="1" applyFill="1" applyBorder="1" applyAlignment="1">
      <alignment horizontal="center" wrapText="1"/>
    </xf>
    <xf numFmtId="3" fontId="10" fillId="2" borderId="5" xfId="0" applyNumberFormat="1" applyFont="1" applyFill="1" applyBorder="1" applyAlignment="1">
      <alignment horizontal="right" wrapText="1"/>
    </xf>
    <xf numFmtId="0" fontId="0" fillId="2" borderId="5" xfId="0" applyFont="1" applyFill="1" applyBorder="1" applyAlignment="1">
      <alignment horizontal="left" wrapText="1"/>
    </xf>
    <xf numFmtId="0" fontId="0" fillId="2" borderId="5" xfId="0" applyFill="1" applyBorder="1" applyAlignment="1">
      <alignment horizontal="center" wrapText="1"/>
    </xf>
    <xf numFmtId="3" fontId="10" fillId="2" borderId="6" xfId="0" applyNumberFormat="1" applyFont="1" applyFill="1" applyBorder="1" applyAlignment="1">
      <alignment horizontal="right" wrapText="1"/>
    </xf>
    <xf numFmtId="0" fontId="4" fillId="2" borderId="8" xfId="0" applyFont="1" applyFill="1" applyBorder="1" applyAlignment="1">
      <alignment horizontal="center" wrapText="1"/>
    </xf>
    <xf numFmtId="3" fontId="4" fillId="2" borderId="8" xfId="0" applyNumberFormat="1" applyFont="1" applyFill="1" applyBorder="1" applyAlignment="1">
      <alignment horizontal="center" wrapText="1"/>
    </xf>
    <xf numFmtId="3" fontId="9" fillId="0" borderId="8" xfId="0" applyNumberFormat="1" applyFont="1" applyBorder="1" applyAlignment="1">
      <alignment horizontal="center"/>
    </xf>
    <xf numFmtId="0" fontId="0" fillId="0" borderId="9" xfId="0" applyBorder="1" applyAlignment="1">
      <alignment horizontal="center"/>
    </xf>
    <xf numFmtId="0" fontId="10" fillId="0" borderId="0" xfId="0" applyFont="1" applyFill="1" applyAlignment="1">
      <alignment horizontal="center"/>
    </xf>
    <xf numFmtId="0" fontId="0" fillId="2" borderId="5" xfId="0" applyFont="1" applyFill="1" applyBorder="1" applyAlignment="1">
      <alignment horizontal="right" wrapText="1"/>
    </xf>
    <xf numFmtId="0" fontId="0" fillId="2" borderId="0" xfId="0" applyFill="1" applyBorder="1" applyAlignment="1">
      <alignment wrapText="1"/>
    </xf>
    <xf numFmtId="0" fontId="0" fillId="2" borderId="5" xfId="0" applyFont="1" applyFill="1" applyBorder="1" applyAlignment="1">
      <alignment horizontal="left" wrapText="1"/>
    </xf>
    <xf numFmtId="3" fontId="0" fillId="2" borderId="2" xfId="0" applyNumberFormat="1" applyFont="1" applyFill="1" applyBorder="1" applyAlignment="1">
      <alignment horizontal="right" wrapText="1"/>
    </xf>
    <xf numFmtId="0" fontId="10" fillId="0" borderId="0" xfId="0" applyFont="1" applyFill="1" applyAlignment="1">
      <alignment horizontal="left" wrapText="1"/>
    </xf>
    <xf numFmtId="0" fontId="0" fillId="0" borderId="0" xfId="0" applyFill="1" applyAlignment="1">
      <alignment horizontal="center" wrapText="1"/>
    </xf>
    <xf numFmtId="0" fontId="0" fillId="0" borderId="0" xfId="0" applyFill="1" applyAlignment="1">
      <alignment wrapText="1"/>
    </xf>
    <xf numFmtId="0" fontId="0" fillId="0" borderId="0" xfId="0" applyFill="1" applyAlignment="1">
      <alignment horizontal="center" vertical="top" wrapText="1"/>
    </xf>
    <xf numFmtId="165" fontId="0" fillId="2" borderId="0" xfId="0" applyNumberFormat="1" applyFont="1" applyFill="1" applyAlignment="1">
      <alignment horizontal="right" wrapText="1"/>
    </xf>
    <xf numFmtId="166" fontId="0" fillId="0" borderId="0" xfId="0" applyNumberFormat="1"/>
    <xf numFmtId="166" fontId="0" fillId="0" borderId="0" xfId="0" applyNumberFormat="1" applyBorder="1"/>
    <xf numFmtId="166" fontId="0" fillId="0" borderId="10" xfId="0" applyNumberFormat="1" applyBorder="1"/>
    <xf numFmtId="166" fontId="0" fillId="0" borderId="10" xfId="0" applyNumberFormat="1" applyBorder="1"/>
    <xf numFmtId="0" fontId="0" fillId="2" borderId="0" xfId="0" applyFont="1" applyFill="1" applyBorder="1" applyAlignment="1">
      <alignment horizontal="left" wrapText="1"/>
    </xf>
    <xf numFmtId="166" fontId="0" fillId="0" borderId="0" xfId="0" applyNumberFormat="1" applyBorder="1"/>
    <xf numFmtId="0" fontId="0" fillId="2" borderId="0" xfId="0" applyFill="1" applyAlignment="1">
      <alignment wrapText="1"/>
    </xf>
    <xf numFmtId="0" fontId="0" fillId="0" borderId="0" xfId="0"/>
    <xf numFmtId="0" fontId="13" fillId="0" borderId="0" xfId="0" applyFont="1" applyAlignment="1">
      <alignment horizontal="center"/>
    </xf>
    <xf numFmtId="0" fontId="0" fillId="2" borderId="0" xfId="0" applyFill="1" applyAlignment="1">
      <alignment wrapText="1"/>
    </xf>
    <xf numFmtId="0" fontId="0" fillId="2" borderId="0" xfId="0" applyFill="1" applyAlignment="1">
      <alignment horizontal="center" wrapText="1"/>
    </xf>
    <xf numFmtId="0" fontId="0" fillId="0" borderId="0" xfId="0"/>
    <xf numFmtId="3" fontId="0" fillId="2" borderId="5" xfId="0" applyNumberFormat="1" applyFont="1" applyFill="1" applyBorder="1" applyAlignment="1">
      <alignment horizontal="right" wrapText="1"/>
    </xf>
    <xf numFmtId="0" fontId="34" fillId="2" borderId="0" xfId="0" applyFont="1" applyFill="1" applyAlignment="1">
      <alignment horizontal="right" wrapText="1"/>
    </xf>
    <xf numFmtId="0" fontId="32" fillId="2" borderId="0" xfId="0" applyFont="1" applyFill="1" applyAlignment="1">
      <alignment wrapText="1"/>
    </xf>
    <xf numFmtId="0" fontId="3" fillId="2" borderId="0" xfId="0" applyFont="1" applyFill="1" applyAlignment="1">
      <alignment horizontal="left" vertical="top" wrapText="1"/>
    </xf>
    <xf numFmtId="0" fontId="0" fillId="2" borderId="0" xfId="0" applyFill="1" applyAlignment="1">
      <alignment horizontal="center" wrapText="1"/>
    </xf>
    <xf numFmtId="0" fontId="0" fillId="0" borderId="0" xfId="0"/>
    <xf numFmtId="165" fontId="0" fillId="2" borderId="0" xfId="0" applyNumberFormat="1" applyFill="1" applyAlignment="1">
      <alignment horizontal="right" wrapText="1"/>
    </xf>
    <xf numFmtId="14" fontId="10" fillId="2" borderId="0" xfId="0" applyNumberFormat="1" applyFont="1" applyFill="1" applyAlignment="1">
      <alignment horizontal="center" wrapText="1"/>
    </xf>
    <xf numFmtId="0" fontId="0" fillId="2" borderId="0" xfId="0" applyFill="1" applyAlignment="1">
      <alignment wrapText="1"/>
    </xf>
    <xf numFmtId="0" fontId="0" fillId="0" borderId="0" xfId="0" applyFill="1" applyAlignment="1">
      <alignment horizontal="center"/>
    </xf>
    <xf numFmtId="3" fontId="0" fillId="36" borderId="0" xfId="0" applyNumberFormat="1" applyFill="1"/>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lignment wrapText="1"/>
    </xf>
    <xf numFmtId="0" fontId="0" fillId="2" borderId="0" xfId="0" applyFill="1" applyAlignment="1">
      <alignment horizontal="center" wrapText="1"/>
    </xf>
    <xf numFmtId="0" fontId="0" fillId="0" borderId="20" xfId="0" applyBorder="1"/>
    <xf numFmtId="3" fontId="0" fillId="0" borderId="21" xfId="0" applyNumberFormat="1" applyBorder="1"/>
    <xf numFmtId="3" fontId="0" fillId="2" borderId="0" xfId="0" applyNumberFormat="1" applyFont="1" applyFill="1" applyBorder="1" applyAlignment="1">
      <alignment horizontal="right" wrapText="1"/>
    </xf>
    <xf numFmtId="0" fontId="36" fillId="0" borderId="0" xfId="0" applyFont="1"/>
    <xf numFmtId="0" fontId="36" fillId="0" borderId="0" xfId="0" applyFont="1" applyFill="1"/>
    <xf numFmtId="3" fontId="36" fillId="0" borderId="0" xfId="0" applyNumberFormat="1" applyFont="1"/>
    <xf numFmtId="0" fontId="14" fillId="0" borderId="0" xfId="0" applyFont="1"/>
    <xf numFmtId="41" fontId="0" fillId="0" borderId="0" xfId="44" applyFont="1"/>
    <xf numFmtId="0" fontId="0" fillId="2" borderId="0" xfId="0" applyFill="1" applyAlignment="1">
      <alignment wrapText="1"/>
    </xf>
    <xf numFmtId="0" fontId="32" fillId="0" borderId="0" xfId="0" applyFont="1"/>
    <xf numFmtId="0" fontId="37" fillId="0" borderId="0" xfId="0" applyFont="1"/>
    <xf numFmtId="0" fontId="38" fillId="0" borderId="0" xfId="0" applyFont="1"/>
    <xf numFmtId="3" fontId="0" fillId="0" borderId="0" xfId="0" applyNumberFormat="1" applyAlignment="1">
      <alignment horizontal="center"/>
    </xf>
    <xf numFmtId="3" fontId="0" fillId="0" borderId="0" xfId="0" applyNumberFormat="1" applyFont="1" applyFill="1" applyAlignment="1">
      <alignment horizontal="right" wrapText="1"/>
    </xf>
    <xf numFmtId="166" fontId="0" fillId="0" borderId="0" xfId="0" applyNumberFormat="1" applyFill="1"/>
    <xf numFmtId="165" fontId="0" fillId="0" borderId="0" xfId="0" applyNumberFormat="1" applyFont="1" applyFill="1" applyAlignment="1">
      <alignment horizontal="right" wrapText="1"/>
    </xf>
    <xf numFmtId="3" fontId="10" fillId="0" borderId="6" xfId="0" applyNumberFormat="1" applyFont="1" applyFill="1" applyBorder="1" applyAlignment="1">
      <alignment horizontal="right" wrapText="1"/>
    </xf>
    <xf numFmtId="0" fontId="0" fillId="0" borderId="0" xfId="0" applyFont="1" applyFill="1" applyAlignment="1">
      <alignment horizontal="center" wrapText="1"/>
    </xf>
    <xf numFmtId="3" fontId="0" fillId="0" borderId="0" xfId="0" applyNumberFormat="1" applyFont="1" applyFill="1"/>
    <xf numFmtId="0" fontId="0" fillId="0" borderId="0" xfId="0" applyFont="1" applyFill="1"/>
    <xf numFmtId="0" fontId="0" fillId="2" borderId="0" xfId="0" applyFill="1" applyAlignment="1">
      <alignment wrapText="1"/>
    </xf>
    <xf numFmtId="0" fontId="0" fillId="2" borderId="0" xfId="0" applyFill="1" applyAlignment="1">
      <alignment wrapText="1"/>
    </xf>
    <xf numFmtId="0" fontId="9" fillId="0" borderId="7" xfId="0" applyFont="1" applyBorder="1" applyAlignment="1"/>
    <xf numFmtId="0" fontId="0" fillId="0" borderId="20" xfId="0" applyBorder="1" applyAlignment="1"/>
    <xf numFmtId="0" fontId="0" fillId="0" borderId="0" xfId="0" applyAlignment="1"/>
    <xf numFmtId="3" fontId="40" fillId="0" borderId="0" xfId="0" applyNumberFormat="1" applyFont="1" applyAlignment="1">
      <alignment horizontal="right"/>
    </xf>
    <xf numFmtId="3" fontId="0" fillId="37" borderId="0" xfId="0" applyNumberFormat="1" applyFill="1"/>
    <xf numFmtId="3" fontId="32" fillId="0" borderId="0" xfId="0" applyNumberFormat="1" applyFont="1"/>
    <xf numFmtId="3" fontId="39" fillId="0" borderId="0" xfId="0" applyNumberFormat="1" applyFont="1" applyAlignment="1">
      <alignment horizontal="right"/>
    </xf>
    <xf numFmtId="0" fontId="0" fillId="39" borderId="22" xfId="0" applyFont="1" applyFill="1" applyBorder="1"/>
    <xf numFmtId="0" fontId="0" fillId="38" borderId="22" xfId="0" applyFont="1" applyFill="1" applyBorder="1"/>
    <xf numFmtId="0" fontId="39" fillId="37" borderId="0" xfId="0" applyFont="1" applyFill="1" applyAlignment="1">
      <alignment horizontal="left" vertical="center" wrapText="1"/>
    </xf>
    <xf numFmtId="3" fontId="39" fillId="37" borderId="0" xfId="0" applyNumberFormat="1" applyFont="1" applyFill="1" applyAlignment="1">
      <alignment horizontal="right"/>
    </xf>
    <xf numFmtId="3" fontId="32" fillId="37" borderId="0" xfId="0" applyNumberFormat="1" applyFont="1" applyFill="1"/>
    <xf numFmtId="0" fontId="32" fillId="0" borderId="0" xfId="0" applyFont="1" applyAlignment="1">
      <alignment horizontal="center"/>
    </xf>
    <xf numFmtId="0" fontId="39" fillId="37" borderId="0" xfId="0" applyFont="1" applyFill="1" applyAlignment="1">
      <alignment horizontal="center" vertical="center" wrapText="1"/>
    </xf>
    <xf numFmtId="0" fontId="42" fillId="0" borderId="0" xfId="0" applyFont="1"/>
    <xf numFmtId="0" fontId="42" fillId="0" borderId="0" xfId="0" applyFont="1" applyAlignment="1">
      <alignment horizontal="center"/>
    </xf>
    <xf numFmtId="3" fontId="42" fillId="0" borderId="0" xfId="0" applyNumberFormat="1" applyFont="1"/>
    <xf numFmtId="0" fontId="43" fillId="0" borderId="0" xfId="0" applyFont="1"/>
    <xf numFmtId="0" fontId="43" fillId="0" borderId="0" xfId="0" applyFont="1" applyAlignment="1">
      <alignment horizontal="center"/>
    </xf>
    <xf numFmtId="3" fontId="43" fillId="0" borderId="0" xfId="0" applyNumberFormat="1" applyFont="1"/>
    <xf numFmtId="0" fontId="0" fillId="40" borderId="22" xfId="0" applyFont="1" applyFill="1" applyBorder="1"/>
    <xf numFmtId="0" fontId="0" fillId="37" borderId="20" xfId="0" applyFill="1" applyBorder="1"/>
    <xf numFmtId="0" fontId="0" fillId="37" borderId="0" xfId="0" applyFill="1" applyAlignment="1">
      <alignment horizontal="center"/>
    </xf>
    <xf numFmtId="0" fontId="0" fillId="41" borderId="22" xfId="0" applyFont="1" applyFill="1" applyBorder="1"/>
    <xf numFmtId="0" fontId="0" fillId="37" borderId="0" xfId="0" applyFill="1"/>
    <xf numFmtId="49" fontId="40" fillId="0" borderId="0" xfId="0" applyNumberFormat="1" applyFont="1" applyFill="1" applyAlignment="1">
      <alignment horizontal="left"/>
    </xf>
    <xf numFmtId="3" fontId="41" fillId="0" borderId="0" xfId="0" applyNumberFormat="1" applyFont="1" applyFill="1" applyAlignment="1">
      <alignment horizontal="right"/>
    </xf>
    <xf numFmtId="49" fontId="0" fillId="0" borderId="0" xfId="0" applyNumberFormat="1" applyFill="1" applyAlignment="1">
      <alignment horizontal="left"/>
    </xf>
    <xf numFmtId="14" fontId="40" fillId="0" borderId="0" xfId="0" applyNumberFormat="1" applyFont="1" applyFill="1" applyAlignment="1">
      <alignment horizontal="left"/>
    </xf>
    <xf numFmtId="49" fontId="41" fillId="0" borderId="0" xfId="0" applyNumberFormat="1" applyFont="1" applyFill="1" applyAlignment="1">
      <alignment horizontal="center"/>
    </xf>
    <xf numFmtId="167" fontId="43" fillId="0" borderId="0" xfId="0" applyNumberFormat="1" applyFont="1" applyFill="1"/>
    <xf numFmtId="167" fontId="43" fillId="0" borderId="0" xfId="0" applyNumberFormat="1" applyFont="1" applyFill="1" applyAlignment="1"/>
    <xf numFmtId="167" fontId="43" fillId="0" borderId="0" xfId="0" applyNumberFormat="1" applyFont="1" applyFill="1" applyAlignment="1">
      <alignment horizontal="center"/>
    </xf>
    <xf numFmtId="167" fontId="41" fillId="0" borderId="0" xfId="0" applyNumberFormat="1" applyFont="1" applyFill="1" applyAlignment="1">
      <alignment horizontal="center"/>
    </xf>
    <xf numFmtId="167" fontId="44" fillId="0" borderId="0" xfId="0" applyNumberFormat="1" applyFont="1" applyFill="1" applyAlignment="1"/>
    <xf numFmtId="167" fontId="40" fillId="0" borderId="0" xfId="0" applyNumberFormat="1" applyFont="1" applyFill="1" applyAlignment="1">
      <alignment horizontal="left"/>
    </xf>
    <xf numFmtId="167" fontId="40" fillId="0" borderId="0" xfId="0" applyNumberFormat="1" applyFont="1" applyFill="1" applyAlignment="1">
      <alignment horizontal="right"/>
    </xf>
    <xf numFmtId="167" fontId="41" fillId="0" borderId="0" xfId="0" applyNumberFormat="1" applyFont="1" applyFill="1" applyAlignment="1">
      <alignment horizontal="right"/>
    </xf>
    <xf numFmtId="167" fontId="0" fillId="0" borderId="0" xfId="0" applyNumberFormat="1" applyFill="1" applyAlignment="1">
      <alignment horizontal="left"/>
    </xf>
    <xf numFmtId="167" fontId="0" fillId="0" borderId="0" xfId="0" applyNumberFormat="1" applyFill="1"/>
    <xf numFmtId="49" fontId="0" fillId="0" borderId="0" xfId="0" applyNumberFormat="1" applyFill="1" applyAlignment="1">
      <alignment horizontal="center"/>
    </xf>
    <xf numFmtId="49" fontId="44" fillId="42" borderId="0" xfId="0" applyNumberFormat="1" applyFont="1" applyFill="1" applyAlignment="1">
      <alignment horizontal="center" vertical="center" wrapText="1"/>
    </xf>
    <xf numFmtId="167" fontId="44" fillId="42" borderId="0" xfId="0" applyNumberFormat="1" applyFont="1" applyFill="1" applyAlignment="1">
      <alignment vertical="center" wrapText="1"/>
    </xf>
    <xf numFmtId="167" fontId="44" fillId="42" borderId="0" xfId="0" applyNumberFormat="1" applyFont="1" applyFill="1" applyAlignment="1">
      <alignment horizontal="center"/>
    </xf>
    <xf numFmtId="167" fontId="44" fillId="42" borderId="0" xfId="0" applyNumberFormat="1" applyFont="1" applyFill="1" applyAlignment="1">
      <alignment horizontal="left" vertical="center" wrapText="1"/>
    </xf>
    <xf numFmtId="167" fontId="43" fillId="42" borderId="0" xfId="0" applyNumberFormat="1" applyFont="1" applyFill="1"/>
    <xf numFmtId="167" fontId="40" fillId="0" borderId="0" xfId="0" applyNumberFormat="1" applyFont="1" applyFill="1" applyAlignment="1">
      <alignment horizontal="center"/>
    </xf>
    <xf numFmtId="14" fontId="40" fillId="0" borderId="0" xfId="0" applyNumberFormat="1" applyFont="1" applyAlignment="1">
      <alignment horizontal="left"/>
    </xf>
    <xf numFmtId="49" fontId="0" fillId="0" borderId="0" xfId="0" applyNumberFormat="1" applyAlignment="1">
      <alignment horizontal="left"/>
    </xf>
    <xf numFmtId="49" fontId="40" fillId="0" borderId="0" xfId="0" applyNumberFormat="1" applyFont="1" applyAlignment="1">
      <alignment horizontal="left"/>
    </xf>
    <xf numFmtId="3" fontId="41" fillId="0" borderId="0" xfId="0" applyNumberFormat="1" applyFont="1" applyAlignment="1">
      <alignment horizontal="right"/>
    </xf>
    <xf numFmtId="3" fontId="40" fillId="0" borderId="0" xfId="0" applyNumberFormat="1" applyFont="1" applyAlignment="1">
      <alignment horizontal="right"/>
    </xf>
    <xf numFmtId="0" fontId="44" fillId="0" borderId="0" xfId="0" applyFont="1"/>
    <xf numFmtId="0" fontId="40" fillId="0" borderId="0" xfId="0" applyFont="1" applyBorder="1"/>
    <xf numFmtId="3" fontId="40" fillId="0" borderId="0" xfId="0" applyNumberFormat="1" applyFont="1" applyBorder="1" applyAlignment="1">
      <alignment horizontal="right"/>
    </xf>
    <xf numFmtId="49" fontId="43" fillId="0" borderId="0" xfId="0" applyNumberFormat="1" applyFont="1" applyFill="1" applyAlignment="1">
      <alignment horizontal="center"/>
    </xf>
    <xf numFmtId="3" fontId="40" fillId="0" borderId="0" xfId="0" applyNumberFormat="1" applyFont="1" applyFill="1" applyAlignment="1">
      <alignment horizontal="right"/>
    </xf>
    <xf numFmtId="3" fontId="0" fillId="0" borderId="0" xfId="0" applyNumberFormat="1" applyFill="1"/>
    <xf numFmtId="167" fontId="44" fillId="0" borderId="0" xfId="0" applyNumberFormat="1" applyFont="1" applyFill="1"/>
    <xf numFmtId="0" fontId="41" fillId="0" borderId="0" xfId="0" applyNumberFormat="1" applyFont="1" applyFill="1" applyAlignment="1">
      <alignment horizontal="center"/>
    </xf>
    <xf numFmtId="0" fontId="44" fillId="0" borderId="0" xfId="0" applyNumberFormat="1" applyFont="1" applyFill="1" applyAlignment="1">
      <alignment horizontal="center"/>
    </xf>
    <xf numFmtId="167" fontId="44" fillId="42" borderId="0" xfId="0" applyNumberFormat="1" applyFont="1" applyFill="1"/>
    <xf numFmtId="167" fontId="44" fillId="0" borderId="0" xfId="0" applyNumberFormat="1" applyFont="1" applyFill="1" applyAlignment="1">
      <alignment horizontal="center"/>
    </xf>
    <xf numFmtId="3" fontId="0" fillId="0" borderId="0" xfId="0" applyNumberFormat="1"/>
    <xf numFmtId="3" fontId="0" fillId="37" borderId="0" xfId="0" applyNumberFormat="1" applyFill="1"/>
    <xf numFmtId="3" fontId="0" fillId="2" borderId="0" xfId="0" applyNumberFormat="1" applyFont="1" applyFill="1" applyAlignment="1">
      <alignment horizontal="right" wrapText="1"/>
    </xf>
    <xf numFmtId="3" fontId="0" fillId="2" borderId="0" xfId="0" applyNumberFormat="1" applyFont="1" applyFill="1" applyAlignment="1">
      <alignment horizontal="right" wrapText="1"/>
    </xf>
    <xf numFmtId="3" fontId="0" fillId="0" borderId="0" xfId="0" applyNumberFormat="1" applyFont="1" applyFill="1" applyAlignment="1">
      <alignment horizontal="right" wrapText="1"/>
    </xf>
    <xf numFmtId="3" fontId="0" fillId="2" borderId="0" xfId="0" applyNumberFormat="1" applyFont="1" applyFill="1" applyAlignment="1">
      <alignment horizontal="right" wrapText="1"/>
    </xf>
    <xf numFmtId="166" fontId="0" fillId="0" borderId="0" xfId="0" applyNumberFormat="1"/>
    <xf numFmtId="3" fontId="0" fillId="2" borderId="0" xfId="0" applyNumberFormat="1" applyFont="1" applyFill="1" applyAlignment="1">
      <alignment horizontal="right" wrapText="1"/>
    </xf>
    <xf numFmtId="3" fontId="0" fillId="0" borderId="0" xfId="0" applyNumberFormat="1"/>
    <xf numFmtId="3" fontId="0" fillId="2" borderId="0" xfId="0" applyNumberFormat="1" applyFont="1" applyFill="1" applyAlignment="1">
      <alignment horizontal="right" wrapText="1"/>
    </xf>
    <xf numFmtId="3" fontId="40" fillId="0" borderId="0" xfId="0" applyNumberFormat="1" applyFont="1" applyAlignment="1">
      <alignment horizontal="right"/>
    </xf>
    <xf numFmtId="14" fontId="40" fillId="0" borderId="0" xfId="0" applyNumberFormat="1" applyFont="1" applyAlignment="1">
      <alignment horizontal="left"/>
    </xf>
    <xf numFmtId="49" fontId="40" fillId="0" borderId="0" xfId="0" applyNumberFormat="1" applyFont="1" applyAlignment="1">
      <alignment horizontal="left"/>
    </xf>
    <xf numFmtId="3" fontId="41" fillId="0" borderId="0" xfId="0" applyNumberFormat="1" applyFont="1" applyAlignment="1">
      <alignment horizontal="right"/>
    </xf>
    <xf numFmtId="0" fontId="0" fillId="0" borderId="0" xfId="0" pivotButton="1"/>
    <xf numFmtId="49" fontId="40" fillId="0" borderId="0" xfId="0" applyNumberFormat="1" applyFont="1" applyFill="1" applyAlignment="1">
      <alignment horizontal="left"/>
    </xf>
    <xf numFmtId="14" fontId="40" fillId="0" borderId="0" xfId="0" applyNumberFormat="1" applyFont="1" applyFill="1" applyAlignment="1">
      <alignment horizontal="left"/>
    </xf>
    <xf numFmtId="49" fontId="41" fillId="0" borderId="0" xfId="0" applyNumberFormat="1" applyFont="1" applyFill="1" applyAlignment="1">
      <alignment horizontal="center"/>
    </xf>
    <xf numFmtId="0" fontId="0" fillId="0" borderId="0" xfId="0" applyNumberFormat="1"/>
    <xf numFmtId="167" fontId="43" fillId="0" borderId="0" xfId="0" applyNumberFormat="1" applyFont="1" applyFill="1" applyAlignment="1"/>
    <xf numFmtId="167" fontId="44" fillId="0" borderId="0" xfId="0" applyNumberFormat="1" applyFont="1" applyFill="1" applyAlignment="1"/>
    <xf numFmtId="167" fontId="40" fillId="0" borderId="0" xfId="0" applyNumberFormat="1" applyFont="1" applyFill="1" applyAlignment="1">
      <alignment horizontal="left"/>
    </xf>
    <xf numFmtId="167" fontId="41" fillId="0" borderId="0" xfId="0" applyNumberFormat="1" applyFont="1" applyFill="1" applyAlignment="1">
      <alignment horizontal="right"/>
    </xf>
    <xf numFmtId="167" fontId="44" fillId="42" borderId="0" xfId="0" applyNumberFormat="1" applyFont="1" applyFill="1" applyAlignment="1">
      <alignment vertical="center" wrapText="1"/>
    </xf>
    <xf numFmtId="167" fontId="44" fillId="42" borderId="0" xfId="0" applyNumberFormat="1" applyFont="1" applyFill="1" applyAlignment="1">
      <alignment horizontal="center"/>
    </xf>
    <xf numFmtId="167" fontId="44" fillId="42" borderId="0" xfId="0" applyNumberFormat="1" applyFont="1" applyFill="1" applyAlignment="1">
      <alignment horizontal="left" vertical="center" wrapText="1"/>
    </xf>
    <xf numFmtId="167" fontId="40" fillId="0" borderId="0" xfId="0" applyNumberFormat="1" applyFont="1" applyFill="1" applyAlignment="1">
      <alignment horizontal="center"/>
    </xf>
    <xf numFmtId="0" fontId="0" fillId="0" borderId="0" xfId="0" applyAlignment="1">
      <alignment horizontal="left"/>
    </xf>
    <xf numFmtId="3" fontId="33" fillId="0" borderId="0" xfId="0" applyNumberFormat="1" applyFont="1"/>
    <xf numFmtId="0" fontId="44" fillId="42" borderId="0" xfId="0" applyNumberFormat="1" applyFont="1" applyFill="1" applyAlignment="1">
      <alignment horizontal="center" vertical="center" wrapText="1"/>
    </xf>
    <xf numFmtId="0" fontId="0" fillId="2" borderId="0" xfId="0" applyFill="1" applyAlignment="1">
      <alignment wrapText="1"/>
    </xf>
    <xf numFmtId="0" fontId="10" fillId="2" borderId="0" xfId="0" applyFont="1" applyFill="1" applyAlignment="1">
      <alignment horizontal="left" vertical="top" wrapText="1"/>
    </xf>
    <xf numFmtId="0" fontId="0" fillId="2" borderId="0" xfId="0" applyFill="1" applyAlignment="1">
      <alignment horizontal="center" wrapText="1"/>
    </xf>
    <xf numFmtId="3" fontId="39" fillId="0" borderId="0" xfId="0" applyNumberFormat="1" applyFont="1" applyAlignment="1">
      <alignment horizontal="center"/>
    </xf>
    <xf numFmtId="3" fontId="40" fillId="0" borderId="0" xfId="0" applyNumberFormat="1" applyFont="1" applyAlignment="1">
      <alignment horizontal="center"/>
    </xf>
    <xf numFmtId="3" fontId="39" fillId="37" borderId="0" xfId="0" applyNumberFormat="1" applyFont="1" applyFill="1" applyAlignment="1">
      <alignment horizontal="center"/>
    </xf>
    <xf numFmtId="3" fontId="40" fillId="0" borderId="0" xfId="0" applyNumberFormat="1" applyFont="1" applyFill="1" applyAlignment="1">
      <alignment horizontal="center"/>
    </xf>
    <xf numFmtId="3" fontId="0" fillId="43" borderId="0" xfId="0" applyNumberFormat="1" applyFill="1"/>
    <xf numFmtId="167" fontId="43" fillId="0" borderId="23" xfId="0" applyNumberFormat="1" applyFont="1" applyFill="1" applyBorder="1"/>
    <xf numFmtId="167" fontId="41" fillId="0" borderId="24" xfId="0" applyNumberFormat="1" applyFont="1" applyFill="1" applyBorder="1" applyAlignment="1">
      <alignment horizontal="right"/>
    </xf>
    <xf numFmtId="167" fontId="41" fillId="0" borderId="25" xfId="0" applyNumberFormat="1" applyFont="1" applyFill="1" applyBorder="1" applyAlignment="1">
      <alignment horizontal="right"/>
    </xf>
    <xf numFmtId="167" fontId="41" fillId="0" borderId="23" xfId="0" applyNumberFormat="1" applyFont="1" applyFill="1" applyBorder="1" applyAlignment="1">
      <alignment horizontal="right"/>
    </xf>
    <xf numFmtId="167" fontId="43" fillId="0" borderId="24" xfId="0" applyNumberFormat="1" applyFont="1" applyFill="1" applyBorder="1"/>
    <xf numFmtId="167" fontId="43" fillId="0" borderId="25" xfId="0" applyNumberFormat="1" applyFont="1" applyFill="1" applyBorder="1"/>
    <xf numFmtId="167" fontId="40" fillId="0" borderId="23" xfId="0" applyNumberFormat="1" applyFont="1" applyFill="1" applyBorder="1" applyAlignment="1">
      <alignment horizontal="left"/>
    </xf>
    <xf numFmtId="167" fontId="40" fillId="0" borderId="24" xfId="0" applyNumberFormat="1" applyFont="1" applyFill="1" applyBorder="1" applyAlignment="1">
      <alignment horizontal="left"/>
    </xf>
    <xf numFmtId="0" fontId="7" fillId="0" borderId="0" xfId="0" applyFont="1" applyAlignment="1">
      <alignment horizontal="left"/>
    </xf>
    <xf numFmtId="0" fontId="7" fillId="0" borderId="0" xfId="0" applyFont="1" applyAlignment="1">
      <alignment horizontal="center"/>
    </xf>
    <xf numFmtId="0" fontId="8" fillId="0" borderId="0" xfId="0" applyFont="1" applyAlignment="1">
      <alignment horizontal="center"/>
    </xf>
    <xf numFmtId="0" fontId="12" fillId="0" borderId="2" xfId="0" applyFont="1" applyBorder="1" applyAlignment="1">
      <alignment horizontal="center"/>
    </xf>
    <xf numFmtId="0" fontId="11" fillId="0" borderId="0" xfId="0" applyFont="1" applyAlignment="1">
      <alignment horizontal="center"/>
    </xf>
    <xf numFmtId="0" fontId="16" fillId="0" borderId="0" xfId="0" applyFont="1" applyBorder="1" applyAlignment="1">
      <alignment horizontal="center" wrapText="1"/>
    </xf>
    <xf numFmtId="0" fontId="0" fillId="0" borderId="0" xfId="0" applyAlignment="1">
      <alignment horizontal="left"/>
    </xf>
    <xf numFmtId="0" fontId="14" fillId="2" borderId="2" xfId="0" applyFont="1" applyFill="1" applyBorder="1" applyAlignment="1">
      <alignment horizontal="left" vertical="top" wrapText="1"/>
    </xf>
    <xf numFmtId="0" fontId="35" fillId="2" borderId="2" xfId="0" applyFont="1" applyFill="1" applyBorder="1" applyAlignment="1">
      <alignment horizontal="left" vertical="top" wrapText="1"/>
    </xf>
    <xf numFmtId="0" fontId="34" fillId="2" borderId="0" xfId="0" applyFont="1" applyFill="1" applyAlignment="1">
      <alignment horizontal="right" wrapText="1"/>
    </xf>
    <xf numFmtId="0" fontId="0" fillId="2" borderId="0" xfId="0" applyFill="1" applyAlignment="1">
      <alignment wrapText="1"/>
    </xf>
    <xf numFmtId="0" fontId="10" fillId="2" borderId="0" xfId="0" applyFont="1" applyFill="1" applyAlignment="1">
      <alignment horizontal="left" vertical="top" wrapText="1"/>
    </xf>
    <xf numFmtId="0" fontId="0" fillId="2" borderId="0" xfId="0" applyFill="1" applyAlignment="1">
      <alignment horizontal="center" wrapText="1"/>
    </xf>
    <xf numFmtId="0" fontId="3" fillId="2" borderId="0" xfId="0" applyFont="1" applyFill="1" applyAlignment="1">
      <alignment horizontal="left" wrapText="1"/>
    </xf>
    <xf numFmtId="0" fontId="0" fillId="0" borderId="0" xfId="0" applyFill="1" applyAlignment="1">
      <alignment horizontal="left"/>
    </xf>
    <xf numFmtId="0" fontId="10" fillId="2" borderId="0" xfId="0" applyFont="1" applyFill="1" applyAlignment="1">
      <alignment wrapText="1"/>
    </xf>
    <xf numFmtId="0" fontId="3" fillId="2" borderId="0" xfId="0" applyFont="1" applyFill="1" applyAlignment="1">
      <alignment horizontal="left" vertical="top" wrapText="1"/>
    </xf>
    <xf numFmtId="0" fontId="0" fillId="0" borderId="0" xfId="0" applyAlignment="1">
      <alignment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0]" xfId="44" builtinId="6"/>
    <cellStyle name="Document Name" xfId="28"/>
    <cellStyle name="Explanatory Text" xfId="29" builtinId="53" customBuiltin="1"/>
    <cellStyle name="Good" xfId="30" builtinId="26" customBuiltin="1"/>
    <cellStyle name="Haus_Fyrirsögn" xfId="3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te" xfId="39" builtinId="10" customBuiltin="1"/>
    <cellStyle name="Note 2" xfId="46"/>
    <cellStyle name="Output" xfId="40" builtinId="21" customBuiltin="1"/>
    <cellStyle name="Title" xfId="41" builtinId="15" customBuiltin="1"/>
    <cellStyle name="Title 2" xfId="45"/>
    <cellStyle name="Total" xfId="42" builtinId="25" customBuiltin="1"/>
    <cellStyle name="Warning Text" xfId="4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51</xdr:row>
      <xdr:rowOff>85725</xdr:rowOff>
    </xdr:from>
    <xdr:to>
      <xdr:col>9</xdr:col>
      <xdr:colOff>457201</xdr:colOff>
      <xdr:row>76</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9801225"/>
          <a:ext cx="5953126" cy="4810125"/>
        </a:xfrm>
        <a:prstGeom prst="rect">
          <a:avLst/>
        </a:prstGeom>
      </xdr:spPr>
    </xdr:pic>
    <xdr:clientData/>
  </xdr:twoCellAnchor>
  <xdr:twoCellAnchor editAs="oneCell">
    <xdr:from>
      <xdr:col>0</xdr:col>
      <xdr:colOff>342900</xdr:colOff>
      <xdr:row>26</xdr:row>
      <xdr:rowOff>19050</xdr:rowOff>
    </xdr:from>
    <xdr:to>
      <xdr:col>9</xdr:col>
      <xdr:colOff>533400</xdr:colOff>
      <xdr:row>50</xdr:row>
      <xdr:rowOff>57150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42900" y="4972050"/>
          <a:ext cx="5781675" cy="4610100"/>
        </a:xfrm>
        <a:prstGeom prst="rect">
          <a:avLst/>
        </a:prstGeom>
      </xdr:spPr>
    </xdr:pic>
    <xdr:clientData/>
  </xdr:twoCellAnchor>
  <xdr:twoCellAnchor editAs="oneCell">
    <xdr:from>
      <xdr:col>0</xdr:col>
      <xdr:colOff>142875</xdr:colOff>
      <xdr:row>77</xdr:row>
      <xdr:rowOff>114299</xdr:rowOff>
    </xdr:from>
    <xdr:to>
      <xdr:col>9</xdr:col>
      <xdr:colOff>485774</xdr:colOff>
      <xdr:row>101</xdr:row>
      <xdr:rowOff>123824</xdr:rowOff>
    </xdr:to>
    <xdr:pic>
      <xdr:nvPicPr>
        <xdr:cNvPr id="4" name="Picture 3"/>
        <xdr:cNvPicPr>
          <a:picLocks noChangeAspect="1"/>
        </xdr:cNvPicPr>
      </xdr:nvPicPr>
      <xdr:blipFill>
        <a:blip xmlns:r="http://schemas.openxmlformats.org/officeDocument/2006/relationships" r:embed="rId3"/>
        <a:stretch>
          <a:fillRect/>
        </a:stretch>
      </xdr:blipFill>
      <xdr:spPr>
        <a:xfrm>
          <a:off x="142875" y="14782799"/>
          <a:ext cx="5934074" cy="4581525"/>
        </a:xfrm>
        <a:prstGeom prst="rect">
          <a:avLst/>
        </a:prstGeom>
      </xdr:spPr>
    </xdr:pic>
    <xdr:clientData/>
  </xdr:twoCellAnchor>
  <xdr:twoCellAnchor editAs="oneCell">
    <xdr:from>
      <xdr:col>0</xdr:col>
      <xdr:colOff>257175</xdr:colOff>
      <xdr:row>0</xdr:row>
      <xdr:rowOff>85725</xdr:rowOff>
    </xdr:from>
    <xdr:to>
      <xdr:col>9</xdr:col>
      <xdr:colOff>552450</xdr:colOff>
      <xdr:row>25</xdr:row>
      <xdr:rowOff>133350</xdr:rowOff>
    </xdr:to>
    <xdr:pic>
      <xdr:nvPicPr>
        <xdr:cNvPr id="5" name="Picture 4"/>
        <xdr:cNvPicPr>
          <a:picLocks noChangeAspect="1"/>
        </xdr:cNvPicPr>
      </xdr:nvPicPr>
      <xdr:blipFill>
        <a:blip xmlns:r="http://schemas.openxmlformats.org/officeDocument/2006/relationships" r:embed="rId4"/>
        <a:stretch>
          <a:fillRect/>
        </a:stretch>
      </xdr:blipFill>
      <xdr:spPr>
        <a:xfrm>
          <a:off x="257175" y="85725"/>
          <a:ext cx="5886450" cy="481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7620</xdr:colOff>
      <xdr:row>0</xdr:row>
      <xdr:rowOff>22860</xdr:rowOff>
    </xdr:to>
    <xdr:pic>
      <xdr:nvPicPr>
        <xdr:cNvPr id="8393" name="Picture 1" descr="https://www.netbokhald.is/netbokhald/img/t.gif">
          <a:extLst>
            <a:ext uri="{FF2B5EF4-FFF2-40B4-BE49-F238E27FC236}">
              <a16:creationId xmlns:a16="http://schemas.microsoft.com/office/drawing/2014/main" xmlns="" id="{00000000-0008-0000-0800-0000C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2286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4" name="Picture 2" descr="https://www.netbokhald.is/netbokhald/img/t.gif">
          <a:extLst>
            <a:ext uri="{FF2B5EF4-FFF2-40B4-BE49-F238E27FC236}">
              <a16:creationId xmlns:a16="http://schemas.microsoft.com/office/drawing/2014/main" xmlns="" id="{00000000-0008-0000-0800-0000C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5" name="Picture 3" descr="https://www.netbokhald.is/netbokhald/img/t.gif">
          <a:extLst>
            <a:ext uri="{FF2B5EF4-FFF2-40B4-BE49-F238E27FC236}">
              <a16:creationId xmlns:a16="http://schemas.microsoft.com/office/drawing/2014/main" xmlns="" id="{00000000-0008-0000-0800-0000C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6" name="Picture 4" descr="https://www.netbokhald.is/netbokhald/img/t.gif">
          <a:extLst>
            <a:ext uri="{FF2B5EF4-FFF2-40B4-BE49-F238E27FC236}">
              <a16:creationId xmlns:a16="http://schemas.microsoft.com/office/drawing/2014/main" xmlns="" id="{00000000-0008-0000-0800-0000C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7" name="Picture 5" descr="https://www.netbokhald.is/netbokhald/img/t.gif">
          <a:extLst>
            <a:ext uri="{FF2B5EF4-FFF2-40B4-BE49-F238E27FC236}">
              <a16:creationId xmlns:a16="http://schemas.microsoft.com/office/drawing/2014/main" xmlns="" id="{00000000-0008-0000-0800-0000C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33</xdr:row>
      <xdr:rowOff>0</xdr:rowOff>
    </xdr:from>
    <xdr:to>
      <xdr:col>1</xdr:col>
      <xdr:colOff>7620</xdr:colOff>
      <xdr:row>33</xdr:row>
      <xdr:rowOff>7620</xdr:rowOff>
    </xdr:to>
    <xdr:pic>
      <xdr:nvPicPr>
        <xdr:cNvPr id="8398" name="Picture 6" descr="https://www.netbokhald.is/netbokhald/img/t.gif">
          <a:extLst>
            <a:ext uri="{FF2B5EF4-FFF2-40B4-BE49-F238E27FC236}">
              <a16:creationId xmlns:a16="http://schemas.microsoft.com/office/drawing/2014/main" xmlns="" id="{00000000-0008-0000-0800-0000C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0772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399" name="Picture 7" descr="https://www.netbokhald.is/netbokhald/img/t.gif">
          <a:extLst>
            <a:ext uri="{FF2B5EF4-FFF2-40B4-BE49-F238E27FC236}">
              <a16:creationId xmlns:a16="http://schemas.microsoft.com/office/drawing/2014/main" xmlns="" id="{00000000-0008-0000-0800-0000C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0" name="Picture 8" descr="https://www.netbokhald.is/netbokhald/img/t.gif">
          <a:extLst>
            <a:ext uri="{FF2B5EF4-FFF2-40B4-BE49-F238E27FC236}">
              <a16:creationId xmlns:a16="http://schemas.microsoft.com/office/drawing/2014/main" xmlns="" id="{00000000-0008-0000-0800-0000D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1" name="Picture 9" descr="https://www.netbokhald.is/netbokhald/img/t.gif">
          <a:extLst>
            <a:ext uri="{FF2B5EF4-FFF2-40B4-BE49-F238E27FC236}">
              <a16:creationId xmlns:a16="http://schemas.microsoft.com/office/drawing/2014/main" xmlns="" id="{00000000-0008-0000-0800-0000D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2" name="Picture 10" descr="https://www.netbokhald.is/netbokhald/img/t.gif">
          <a:extLst>
            <a:ext uri="{FF2B5EF4-FFF2-40B4-BE49-F238E27FC236}">
              <a16:creationId xmlns:a16="http://schemas.microsoft.com/office/drawing/2014/main" xmlns="" id="{00000000-0008-0000-0800-0000D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3" name="Picture 11" descr="https://www.netbokhald.is/netbokhald/img/t.gif">
          <a:extLst>
            <a:ext uri="{FF2B5EF4-FFF2-40B4-BE49-F238E27FC236}">
              <a16:creationId xmlns:a16="http://schemas.microsoft.com/office/drawing/2014/main" xmlns="" id="{00000000-0008-0000-0800-0000D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4" name="Picture 12" descr="https://www.netbokhald.is/netbokhald/img/t.gif">
          <a:extLst>
            <a:ext uri="{FF2B5EF4-FFF2-40B4-BE49-F238E27FC236}">
              <a16:creationId xmlns:a16="http://schemas.microsoft.com/office/drawing/2014/main" xmlns="" id="{00000000-0008-0000-0800-0000D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5" name="Picture 13" descr="https://www.netbokhald.is/netbokhald/img/t.gif">
          <a:extLst>
            <a:ext uri="{FF2B5EF4-FFF2-40B4-BE49-F238E27FC236}">
              <a16:creationId xmlns:a16="http://schemas.microsoft.com/office/drawing/2014/main" xmlns="" id="{00000000-0008-0000-0800-0000D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22860</xdr:rowOff>
    </xdr:to>
    <xdr:pic>
      <xdr:nvPicPr>
        <xdr:cNvPr id="8406" name="Picture 14" descr="https://www.netbokhald.is/netbokhald/img/t.gif">
          <a:extLst>
            <a:ext uri="{FF2B5EF4-FFF2-40B4-BE49-F238E27FC236}">
              <a16:creationId xmlns:a16="http://schemas.microsoft.com/office/drawing/2014/main" xmlns="" id="{00000000-0008-0000-0800-0000D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2286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7" name="Picture 152" descr="https://www.netbokhald.is/netbokhald/img/t.gif">
          <a:extLst>
            <a:ext uri="{FF2B5EF4-FFF2-40B4-BE49-F238E27FC236}">
              <a16:creationId xmlns:a16="http://schemas.microsoft.com/office/drawing/2014/main" xmlns="" id="{00000000-0008-0000-0800-0000D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8" name="Picture 160" descr="https://www.netbokhald.is/netbokhald/img/t.gif">
          <a:extLst>
            <a:ext uri="{FF2B5EF4-FFF2-40B4-BE49-F238E27FC236}">
              <a16:creationId xmlns:a16="http://schemas.microsoft.com/office/drawing/2014/main" xmlns="" id="{00000000-0008-0000-0800-0000D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9" name="Picture 168" descr="https://www.netbokhald.is/netbokhald/img/t.gif">
          <a:extLst>
            <a:ext uri="{FF2B5EF4-FFF2-40B4-BE49-F238E27FC236}">
              <a16:creationId xmlns:a16="http://schemas.microsoft.com/office/drawing/2014/main" xmlns="" id="{00000000-0008-0000-0800-0000D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0" name="Picture 176" descr="https://www.netbokhald.is/netbokhald/img/t.gif">
          <a:extLst>
            <a:ext uri="{FF2B5EF4-FFF2-40B4-BE49-F238E27FC236}">
              <a16:creationId xmlns:a16="http://schemas.microsoft.com/office/drawing/2014/main" xmlns="" id="{00000000-0008-0000-0800-0000D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1" name="Picture 184" descr="https://www.netbokhald.is/netbokhald/img/t.gif">
          <a:extLst>
            <a:ext uri="{FF2B5EF4-FFF2-40B4-BE49-F238E27FC236}">
              <a16:creationId xmlns:a16="http://schemas.microsoft.com/office/drawing/2014/main" xmlns="" id="{00000000-0008-0000-0800-0000D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2" name="Picture 152" descr="https://www.netbokhald.is/netbokhald/img/t.gif">
          <a:extLst>
            <a:ext uri="{FF2B5EF4-FFF2-40B4-BE49-F238E27FC236}">
              <a16:creationId xmlns:a16="http://schemas.microsoft.com/office/drawing/2014/main" xmlns="" id="{00000000-0008-0000-0800-0000D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3" name="Picture 160" descr="https://www.netbokhald.is/netbokhald/img/t.gif">
          <a:extLst>
            <a:ext uri="{FF2B5EF4-FFF2-40B4-BE49-F238E27FC236}">
              <a16:creationId xmlns:a16="http://schemas.microsoft.com/office/drawing/2014/main" xmlns="" id="{00000000-0008-0000-0800-0000D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4" name="Picture 168" descr="https://www.netbokhald.is/netbokhald/img/t.gif">
          <a:extLst>
            <a:ext uri="{FF2B5EF4-FFF2-40B4-BE49-F238E27FC236}">
              <a16:creationId xmlns:a16="http://schemas.microsoft.com/office/drawing/2014/main" xmlns="" id="{00000000-0008-0000-0800-0000D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5" name="Picture 176" descr="https://www.netbokhald.is/netbokhald/img/t.gif">
          <a:extLst>
            <a:ext uri="{FF2B5EF4-FFF2-40B4-BE49-F238E27FC236}">
              <a16:creationId xmlns:a16="http://schemas.microsoft.com/office/drawing/2014/main" xmlns="" id="{00000000-0008-0000-0800-0000D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6" name="Picture 184" descr="https://www.netbokhald.is/netbokhald/img/t.gif">
          <a:extLst>
            <a:ext uri="{FF2B5EF4-FFF2-40B4-BE49-F238E27FC236}">
              <a16:creationId xmlns:a16="http://schemas.microsoft.com/office/drawing/2014/main" xmlns="" id="{00000000-0008-0000-0800-0000E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9</xdr:col>
      <xdr:colOff>7620</xdr:colOff>
      <xdr:row>5</xdr:row>
      <xdr:rowOff>0</xdr:rowOff>
    </xdr:to>
    <xdr:pic>
      <xdr:nvPicPr>
        <xdr:cNvPr id="2" name="Picture 152" descr="https://www.netbokhald.is/netbokhald/img/t.gif">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3" name="Picture 160" descr="https://www.netbokhald.is/netbokhald/img/t.gif">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4" name="Picture 168" descr="https://www.netbokhald.is/netbokhald/img/t.gif">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5" name="Picture 176" descr="https://www.netbokhald.is/netbokhald/img/t.gif">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6" name="Picture 184" descr="https://www.netbokhald.is/netbokhald/img/t.gif">
          <a:extLst>
            <a:ext uri="{FF2B5EF4-FFF2-40B4-BE49-F238E27FC236}">
              <a16:creationId xmlns:a16="http://schemas.microsoft.com/office/drawing/2014/main" xmlns=""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7" name="Picture 152" descr="https://www.netbokhald.is/netbokhald/img/t.gif">
          <a:extLst>
            <a:ext uri="{FF2B5EF4-FFF2-40B4-BE49-F238E27FC236}">
              <a16:creationId xmlns:a16="http://schemas.microsoft.com/office/drawing/2014/main" xmlns="" id="{00000000-0008-0000-09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8" name="Picture 160" descr="https://www.netbokhald.is/netbokhald/img/t.gif">
          <a:extLst>
            <a:ext uri="{FF2B5EF4-FFF2-40B4-BE49-F238E27FC236}">
              <a16:creationId xmlns:a16="http://schemas.microsoft.com/office/drawing/2014/main" xmlns="" id="{00000000-0008-0000-09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9" name="Picture 168" descr="https://www.netbokhald.is/netbokhald/img/t.gif">
          <a:extLst>
            <a:ext uri="{FF2B5EF4-FFF2-40B4-BE49-F238E27FC236}">
              <a16:creationId xmlns:a16="http://schemas.microsoft.com/office/drawing/2014/main" xmlns=""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10" name="Picture 176" descr="https://www.netbokhald.is/netbokhald/img/t.gif">
          <a:extLst>
            <a:ext uri="{FF2B5EF4-FFF2-40B4-BE49-F238E27FC236}">
              <a16:creationId xmlns:a16="http://schemas.microsoft.com/office/drawing/2014/main" xmlns="" id="{00000000-0008-0000-09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5</xdr:row>
      <xdr:rowOff>0</xdr:rowOff>
    </xdr:from>
    <xdr:to>
      <xdr:col>9</xdr:col>
      <xdr:colOff>7620</xdr:colOff>
      <xdr:row>5</xdr:row>
      <xdr:rowOff>0</xdr:rowOff>
    </xdr:to>
    <xdr:pic>
      <xdr:nvPicPr>
        <xdr:cNvPr id="11" name="Picture 184" descr="https://www.netbokhald.is/netbokhald/img/t.gif">
          <a:extLst>
            <a:ext uri="{FF2B5EF4-FFF2-40B4-BE49-F238E27FC236}">
              <a16:creationId xmlns:a16="http://schemas.microsoft.com/office/drawing/2014/main" xmlns="" id="{00000000-0008-0000-09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rna Jónsdóttir" refreshedDate="43153.510809259256" createdVersion="6" refreshedVersion="6" minRefreshableVersion="3" recordCount="381">
  <cacheSource type="worksheet">
    <worksheetSource ref="B5:H386" sheet="hreyfingar í lyklaröð"/>
  </cacheSource>
  <cacheFields count="7">
    <cacheField name="rlykill" numFmtId="0">
      <sharedItems containsSemiMixedTypes="0" containsString="0" containsNumber="1" containsInteger="1" minValue="1110" maxValue="9999" count="25">
        <n v="1110"/>
        <n v="1120"/>
        <n v="2520"/>
        <n v="2530"/>
        <n v="3340"/>
        <n v="3350"/>
        <n v="4150"/>
        <n v="4160"/>
        <n v="4410"/>
        <n v="4460"/>
        <n v="4520"/>
        <n v="4530"/>
        <n v="4540"/>
        <n v="6110"/>
        <n v="6215"/>
        <n v="6220"/>
        <n v="7810"/>
        <n v="7815"/>
        <n v="7820"/>
        <n v="7830"/>
        <n v="7835"/>
        <n v="7840"/>
        <n v="8400"/>
        <n v="9350"/>
        <n v="9999"/>
      </sharedItems>
    </cacheField>
    <cacheField name="heiti lykils" numFmtId="0">
      <sharedItems/>
    </cacheField>
    <cacheField name="Dags." numFmtId="14">
      <sharedItems containsDate="1" containsMixedTypes="1" minDate="2014-06-29T00:00:00" maxDate="2018-04-20T00:00:00"/>
    </cacheField>
    <cacheField name="FSKJ" numFmtId="167">
      <sharedItems containsSemiMixedTypes="0" containsString="0" containsNumber="1" containsInteger="1" minValue="0" maxValue="159"/>
    </cacheField>
    <cacheField name="Skýring" numFmtId="0">
      <sharedItems/>
    </cacheField>
    <cacheField name="Seðilnr." numFmtId="0">
      <sharedItems containsBlank="1" containsMixedTypes="1" containsNumber="1" containsInteger="1" minValue="92272756" maxValue="92272756"/>
    </cacheField>
    <cacheField name="Hreyfing" numFmtId="0">
      <sharedItems containsSemiMixedTypes="0" containsString="0" containsNumber="1" containsInteger="1" minValue="-13853563" maxValue="99348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1">
  <r>
    <x v="0"/>
    <s v="Framlög"/>
    <d v="2017-11-15T00:00:00"/>
    <n v="36"/>
    <s v="ALARK arkitektar ehf"/>
    <s v="MILLIF."/>
    <n v="-10000"/>
  </r>
  <r>
    <x v="0"/>
    <s v="Framlög"/>
    <d v="2017-12-22T00:00:00"/>
    <n v="60"/>
    <s v="Axis-húsgögn ehf"/>
    <s v="01"/>
    <n v="-80000"/>
  </r>
  <r>
    <x v="0"/>
    <s v="Framlög"/>
    <d v="2017-12-21T00:00:00"/>
    <n v="54"/>
    <s v="Árni Stefán Gunnarsson"/>
    <s v="MILLIF."/>
    <n v="-10000"/>
  </r>
  <r>
    <x v="0"/>
    <s v="Framlög"/>
    <d v="2017-11-24T00:00:00"/>
    <n v="39"/>
    <s v="Bifreiðaverkstæði Kópavogs ehf."/>
    <s v="MILLIF."/>
    <n v="-50000"/>
  </r>
  <r>
    <x v="0"/>
    <s v="Framlög"/>
    <d v="2017-06-21T00:00:00"/>
    <n v="19"/>
    <s v="Björg Eiríksdóttir"/>
    <s v="MILLIF."/>
    <n v="-5000"/>
  </r>
  <r>
    <x v="0"/>
    <s v="Framlög"/>
    <d v="2017-12-06T00:00:00"/>
    <n v="43"/>
    <s v="Bónus - 100 x 10000"/>
    <s v="MILLIF."/>
    <n v="-1000000"/>
  </r>
  <r>
    <x v="0"/>
    <s v="Framlög"/>
    <d v="2017-12-15T00:00:00"/>
    <n v="49"/>
    <s v="Forsætisráðuneytið"/>
    <s v="01"/>
    <n v="-500000"/>
  </r>
  <r>
    <x v="0"/>
    <s v="Framlög"/>
    <s v="141/11/17"/>
    <n v="35"/>
    <s v="Gallerí Byssur ehf."/>
    <s v="MILLIF."/>
    <n v="-100000"/>
  </r>
  <r>
    <x v="0"/>
    <s v="Framlög"/>
    <d v="2017-12-30T00:00:00"/>
    <n v="69"/>
    <s v="Hagkaup"/>
    <m/>
    <n v="-520000"/>
  </r>
  <r>
    <x v="0"/>
    <s v="Framlög"/>
    <d v="2017-12-27T00:00:00"/>
    <n v="62"/>
    <s v="Hilmar Ágústsson"/>
    <s v="MILLIF."/>
    <n v="-50000"/>
  </r>
  <r>
    <x v="0"/>
    <s v="Framlög"/>
    <d v="2017-11-23T00:00:00"/>
    <n v="38"/>
    <s v="Ingunn Gyða Wernersdóttir"/>
    <s v="MILLIF."/>
    <n v="-2000000"/>
  </r>
  <r>
    <x v="0"/>
    <s v="Framlög"/>
    <d v="2017-12-21T00:00:00"/>
    <n v="57"/>
    <s v="Íslenska útflutningsmiðstöð hf"/>
    <s v="MILLIF."/>
    <n v="-100000"/>
  </r>
  <r>
    <x v="0"/>
    <s v="Framlög"/>
    <d v="2017-12-18T00:00:00"/>
    <n v="51"/>
    <s v="Íspan ehf."/>
    <s v="MILLIF."/>
    <n v="-50000"/>
  </r>
  <r>
    <x v="0"/>
    <s v="Framlög"/>
    <d v="2017-01-03T00:00:00"/>
    <n v="1"/>
    <s v="Jóna Sigríður Guðmundsdóttir"/>
    <m/>
    <n v="-1000"/>
  </r>
  <r>
    <x v="0"/>
    <s v="Framlög"/>
    <d v="2017-02-03T00:00:00"/>
    <n v="7"/>
    <s v="Jóna Sigríður Guðmundsdóttir"/>
    <m/>
    <n v="-1000"/>
  </r>
  <r>
    <x v="0"/>
    <s v="Framlög"/>
    <d v="2017-03-03T00:00:00"/>
    <n v="11"/>
    <s v="Jóna Sigríður Guðmundsdóttir"/>
    <m/>
    <n v="-1000"/>
  </r>
  <r>
    <x v="0"/>
    <s v="Framlög"/>
    <d v="2017-04-03T00:00:00"/>
    <n v="12"/>
    <s v="Jóna Sigríður Guðmundsdóttir"/>
    <m/>
    <n v="-1000"/>
  </r>
  <r>
    <x v="0"/>
    <s v="Framlög"/>
    <d v="2017-05-03T00:00:00"/>
    <n v="16"/>
    <s v="Jóna Sigríður Guðmundsdóttir"/>
    <m/>
    <n v="-1000"/>
  </r>
  <r>
    <x v="0"/>
    <s v="Framlög"/>
    <d v="2017-06-06T00:00:00"/>
    <n v="18"/>
    <s v="Jóna Sigríður Guðmundsdóttir"/>
    <m/>
    <n v="-1000"/>
  </r>
  <r>
    <x v="0"/>
    <s v="Framlög"/>
    <d v="2017-07-03T00:00:00"/>
    <n v="20"/>
    <s v="Jóna Sigríður Guðmundsdóttir"/>
    <m/>
    <n v="-1000"/>
  </r>
  <r>
    <x v="0"/>
    <s v="Framlög"/>
    <d v="2017-08-03T00:00:00"/>
    <n v="23"/>
    <s v="Jóna Sigríður Guðmundsdóttir"/>
    <m/>
    <n v="-1000"/>
  </r>
  <r>
    <x v="0"/>
    <s v="Framlög"/>
    <d v="2017-09-04T00:00:00"/>
    <n v="25"/>
    <s v="Jóna Sigríður Guðmundsdóttir"/>
    <m/>
    <n v="-1000"/>
  </r>
  <r>
    <x v="0"/>
    <s v="Framlög"/>
    <d v="2017-10-03T00:00:00"/>
    <n v="28"/>
    <s v="Jóna Sigríður Guðmundsdóttir"/>
    <m/>
    <n v="-1000"/>
  </r>
  <r>
    <x v="0"/>
    <s v="Framlög"/>
    <d v="2017-11-03T00:00:00"/>
    <n v="30"/>
    <s v="Jóna Sigríður Guðmundsdóttir"/>
    <m/>
    <n v="-1000"/>
  </r>
  <r>
    <x v="0"/>
    <s v="Framlög"/>
    <d v="2017-12-04T00:00:00"/>
    <n v="40"/>
    <s v="Jóna Sigríður Guðmundsdóttir"/>
    <m/>
    <n v="-1000"/>
  </r>
  <r>
    <x v="0"/>
    <s v="Framlög"/>
    <d v="2017-12-07T00:00:00"/>
    <n v="45"/>
    <s v="Kamma Hansen"/>
    <s v="MILLIF."/>
    <n v="-15000"/>
  </r>
  <r>
    <x v="0"/>
    <s v="Framlög"/>
    <d v="2017-11-14T00:00:00"/>
    <n v="34"/>
    <s v="Kaptio ehf."/>
    <s v="STYRKIR"/>
    <n v="-20000"/>
  </r>
  <r>
    <x v="0"/>
    <s v="Framlög"/>
    <d v="2017-12-28T00:00:00"/>
    <n v="63"/>
    <s v="Kópavogsbær"/>
    <s v="01"/>
    <n v="-300000"/>
  </r>
  <r>
    <x v="0"/>
    <s v="Framlög"/>
    <d v="2017-12-07T00:00:00"/>
    <n v="68"/>
    <s v="Krónan  100 x 5000 gjafak"/>
    <m/>
    <n v="-500000"/>
  </r>
  <r>
    <x v="0"/>
    <s v="Framlög"/>
    <d v="2017-12-20T00:00:00"/>
    <n v="52"/>
    <s v="Land-Lögmenn ehf."/>
    <s v="MILLIF."/>
    <n v="-100000"/>
  </r>
  <r>
    <x v="0"/>
    <s v="Framlög"/>
    <d v="2017-12-07T00:00:00"/>
    <n v="44"/>
    <s v="Lárus Pétur Ragnarsson"/>
    <s v="MILLIF."/>
    <n v="-50000"/>
  </r>
  <r>
    <x v="0"/>
    <s v="Framlög"/>
    <d v="2017-12-07T00:00:00"/>
    <n v="47"/>
    <s v="Logey ehf."/>
    <s v="MILLIF."/>
    <n v="-50000"/>
  </r>
  <r>
    <x v="0"/>
    <s v="Framlög"/>
    <d v="2017-12-06T00:00:00"/>
    <n v="42"/>
    <s v="Læknaráð ehf."/>
    <s v="MILLIF."/>
    <n v="-25000"/>
  </r>
  <r>
    <x v="0"/>
    <s v="Framlög"/>
    <d v="2017-12-30T00:00:00"/>
    <n v="69"/>
    <s v="Mjólkursamsalan ehf."/>
    <m/>
    <n v="-300000"/>
  </r>
  <r>
    <x v="0"/>
    <s v="Framlög"/>
    <d v="2017-12-21T00:00:00"/>
    <n v="56"/>
    <s v="Nína Sæunn Sveinsdóttir"/>
    <s v="MILLIF."/>
    <n v="-10000"/>
  </r>
  <r>
    <x v="0"/>
    <s v="Framlög"/>
    <d v="2017-10-25T00:00:00"/>
    <n v="29"/>
    <s v="Raf-Stoð ehf."/>
    <s v="MILLIF."/>
    <n v="-50000"/>
  </r>
  <r>
    <x v="0"/>
    <s v="Framlög"/>
    <d v="2017-12-20T00:00:00"/>
    <n v="53"/>
    <s v="Samband stjórnendafélaga"/>
    <s v="MILLIF."/>
    <n v="-25000"/>
  </r>
  <r>
    <x v="0"/>
    <s v="Framlög"/>
    <d v="2017-12-13T00:00:00"/>
    <n v="48"/>
    <s v="Samfélagssjóður BYKO"/>
    <s v="MILLIF."/>
    <n v="-400000"/>
  </r>
  <r>
    <x v="0"/>
    <s v="Framlög"/>
    <d v="2017-12-21T00:00:00"/>
    <n v="55"/>
    <s v="SORPA bs."/>
    <s v="01"/>
    <n v="-400000"/>
  </r>
  <r>
    <x v="0"/>
    <s v="Framlög"/>
    <d v="2017-11-07T00:00:00"/>
    <n v="31"/>
    <s v="Starfsmannafélag Kópavogskaupst"/>
    <s v="MILLIF."/>
    <n v="-400000"/>
  </r>
  <r>
    <x v="0"/>
    <s v="Framlög"/>
    <d v="2017-12-22T00:00:00"/>
    <n v="59"/>
    <s v="Stálhurðir ehf"/>
    <s v="MILLIF."/>
    <n v="-120000"/>
  </r>
  <r>
    <x v="0"/>
    <s v="Framlög"/>
    <d v="2017-01-04T00:00:00"/>
    <n v="2"/>
    <s v="Sverrir Gaukur Ármannsson"/>
    <m/>
    <n v="-5000"/>
  </r>
  <r>
    <x v="0"/>
    <s v="Framlög"/>
    <d v="2017-02-10T00:00:00"/>
    <n v="8"/>
    <s v="Sverrir Gaukur Ármannsson"/>
    <s v="MILLIF."/>
    <n v="-5000"/>
  </r>
  <r>
    <x v="0"/>
    <s v="Framlög"/>
    <d v="2017-03-03T00:00:00"/>
    <n v="10"/>
    <s v="Sverrir Gaukur Ármannsson"/>
    <s v="MILLIF."/>
    <n v="-5000"/>
  </r>
  <r>
    <x v="0"/>
    <s v="Framlög"/>
    <d v="2017-04-10T00:00:00"/>
    <n v="13"/>
    <s v="Sverrir Gaukur Ármannsson"/>
    <s v="MILLIF."/>
    <n v="-5000"/>
  </r>
  <r>
    <x v="0"/>
    <s v="Framlög"/>
    <d v="2017-05-02T00:00:00"/>
    <n v="15"/>
    <s v="Sverrir Gaukur Ármannsson"/>
    <s v="MILLIF."/>
    <n v="-5000"/>
  </r>
  <r>
    <x v="0"/>
    <s v="Framlög"/>
    <d v="2017-06-02T00:00:00"/>
    <n v="17"/>
    <s v="Sverrir Gaukur Ármannsson"/>
    <s v="MILLIF."/>
    <n v="-5000"/>
  </r>
  <r>
    <x v="0"/>
    <s v="Framlög"/>
    <d v="2017-07-07T00:00:00"/>
    <n v="21"/>
    <s v="Sverrir Gaukur Ármannsson"/>
    <s v="MILLIF."/>
    <n v="-5000"/>
  </r>
  <r>
    <x v="0"/>
    <s v="Framlög"/>
    <d v="2017-08-03T00:00:00"/>
    <n v="22"/>
    <s v="Sverrir Gaukur Ármannsson"/>
    <s v="MILLIF."/>
    <n v="-5000"/>
  </r>
  <r>
    <x v="0"/>
    <s v="Framlög"/>
    <d v="2017-09-04T00:00:00"/>
    <n v="24"/>
    <s v="Sverrir Gaukur Ármannsson"/>
    <s v="MILLIF."/>
    <n v="-5000"/>
  </r>
  <r>
    <x v="0"/>
    <s v="Framlög"/>
    <d v="2017-10-02T00:00:00"/>
    <n v="27"/>
    <s v="Sverrir Gaukur Ármannsson"/>
    <s v="MILLIF."/>
    <n v="-5000"/>
  </r>
  <r>
    <x v="0"/>
    <s v="Framlög"/>
    <d v="2017-11-13T00:00:00"/>
    <n v="32"/>
    <s v="Sverrir Gaukur Ármannsson"/>
    <s v="MILLIF."/>
    <n v="-5000"/>
  </r>
  <r>
    <x v="0"/>
    <s v="Framlög"/>
    <d v="2017-12-07T00:00:00"/>
    <n v="46"/>
    <s v="Sverrir Gaukur Ármannsson"/>
    <s v="MILLIF."/>
    <n v="-10000"/>
  </r>
  <r>
    <x v="0"/>
    <s v="Framlög"/>
    <d v="2017-11-21T00:00:00"/>
    <n v="37"/>
    <s v="Tengi ehf."/>
    <s v="MILLIF."/>
    <n v="-200000"/>
  </r>
  <r>
    <x v="0"/>
    <s v="Framlög"/>
    <d v="2017-12-21T00:00:00"/>
    <n v="58"/>
    <s v="Viðlagatrygging Íslands"/>
    <s v="MILLIF."/>
    <n v="-30000"/>
  </r>
  <r>
    <x v="0"/>
    <s v="Framlög"/>
    <d v="2017-12-30T00:00:00"/>
    <n v="69"/>
    <s v="Ýmsir"/>
    <m/>
    <n v="-1400000"/>
  </r>
  <r>
    <x v="0"/>
    <s v="Framlög"/>
    <d v="2017-11-14T00:00:00"/>
    <n v="33"/>
    <s v="Þvegillinn ehf."/>
    <s v="MILLIF."/>
    <n v="-25000"/>
  </r>
  <r>
    <x v="0"/>
    <s v="Framlög"/>
    <d v="2017-12-08T00:00:00"/>
    <n v="159"/>
    <s v="Arion banki - styrktarnefnd"/>
    <m/>
    <n v="-150000"/>
  </r>
  <r>
    <x v="1"/>
    <s v="Pokasjóður"/>
    <d v="2017-02-01T00:00:00"/>
    <n v="91"/>
    <s v="Kassauppgjör"/>
    <s v="10"/>
    <n v="-25500"/>
  </r>
  <r>
    <x v="1"/>
    <s v="Pokasjóður"/>
    <d v="2017-02-23T00:00:00"/>
    <n v="93"/>
    <s v="Kassauppgjör"/>
    <s v="11"/>
    <n v="-15988"/>
  </r>
  <r>
    <x v="1"/>
    <s v="Pokasjóður"/>
    <d v="2017-03-08T00:00:00"/>
    <n v="96"/>
    <s v="Kassauppgjör"/>
    <s v="12"/>
    <n v="-28778"/>
  </r>
  <r>
    <x v="1"/>
    <s v="Pokasjóður"/>
    <d v="2017-03-22T00:00:00"/>
    <n v="99"/>
    <s v="Kassauppgjör"/>
    <s v="14"/>
    <n v="-11000"/>
  </r>
  <r>
    <x v="1"/>
    <s v="Pokasjóður"/>
    <d v="2017-03-22T00:00:00"/>
    <n v="100"/>
    <s v="Kassauppgjör"/>
    <s v="13"/>
    <n v="-21000"/>
  </r>
  <r>
    <x v="1"/>
    <s v="Pokasjóður"/>
    <d v="2017-03-22T00:00:00"/>
    <n v="100"/>
    <s v="Kassauppgjör"/>
    <s v="13"/>
    <n v="-1455"/>
  </r>
  <r>
    <x v="1"/>
    <s v="Pokasjóður"/>
    <d v="2017-04-05T00:00:00"/>
    <n v="102"/>
    <s v="Kassauppgjör"/>
    <s v="15"/>
    <n v="-26500"/>
  </r>
  <r>
    <x v="1"/>
    <s v="Pokasjóður"/>
    <d v="2017-04-05T00:00:00"/>
    <n v="102"/>
    <s v="Kassauppgjör"/>
    <s v="15"/>
    <n v="-1600"/>
  </r>
  <r>
    <x v="1"/>
    <s v="Pokasjóður"/>
    <d v="2017-05-08T00:00:00"/>
    <n v="108"/>
    <s v="Kassauppgjör"/>
    <s v="16"/>
    <n v="-22020"/>
  </r>
  <r>
    <x v="1"/>
    <s v="Pokasjóður"/>
    <d v="2017-05-17T00:00:00"/>
    <n v="109"/>
    <s v="Kassauppgjör"/>
    <s v="17"/>
    <n v="-31147"/>
  </r>
  <r>
    <x v="1"/>
    <s v="Pokasjóður"/>
    <d v="2017-05-31T00:00:00"/>
    <n v="113"/>
    <s v="Kassauppgjör"/>
    <s v="18"/>
    <n v="-17000"/>
  </r>
  <r>
    <x v="1"/>
    <s v="Pokasjóður"/>
    <d v="2017-09-13T00:00:00"/>
    <n v="123"/>
    <s v="Kassauppgjör"/>
    <s v="19"/>
    <n v="-82500"/>
  </r>
  <r>
    <x v="1"/>
    <s v="Pokasjóður"/>
    <d v="2017-09-13T00:00:00"/>
    <n v="123"/>
    <s v="Kassauppgjör"/>
    <s v="19"/>
    <n v="-650"/>
  </r>
  <r>
    <x v="1"/>
    <s v="Pokasjóður"/>
    <d v="2017-09-27T00:00:00"/>
    <n v="125"/>
    <s v="Kassauppgjör"/>
    <s v="20"/>
    <n v="-48359"/>
  </r>
  <r>
    <x v="1"/>
    <s v="Pokasjóður"/>
    <d v="2017-10-11T00:00:00"/>
    <n v="127"/>
    <s v="Kassauppgjör"/>
    <s v="21"/>
    <n v="-33498"/>
  </r>
  <r>
    <x v="1"/>
    <s v="Pokasjóður"/>
    <d v="2017-10-25T00:00:00"/>
    <n v="129"/>
    <s v="Kassauppgjör"/>
    <s v="22"/>
    <n v="-49204"/>
  </r>
  <r>
    <x v="1"/>
    <s v="Pokasjóður"/>
    <d v="2017-11-08T00:00:00"/>
    <n v="133"/>
    <s v="Kassauppgjör"/>
    <s v="23"/>
    <n v="-28000"/>
  </r>
  <r>
    <x v="1"/>
    <s v="Pokasjóður"/>
    <d v="2017-11-22T00:00:00"/>
    <n v="139"/>
    <s v="Kassauppgjör"/>
    <s v="24"/>
    <n v="-39850"/>
  </r>
  <r>
    <x v="1"/>
    <s v="Pokasjóður"/>
    <d v="2017-12-08T00:00:00"/>
    <n v="145"/>
    <s v="Kassauppgjör"/>
    <s v="25"/>
    <n v="-42000"/>
  </r>
  <r>
    <x v="2"/>
    <s v="Veittir styrkir með gjafakortum"/>
    <d v="2018-04-19T00:00:00"/>
    <n v="14"/>
    <s v="krónan ehf.  100 x 5000"/>
    <s v="MILLIF."/>
    <n v="500000"/>
  </r>
  <r>
    <x v="2"/>
    <s v="Veittir styrkir með gjafakortum"/>
    <d v="2017-09-22T00:00:00"/>
    <n v="26"/>
    <s v="Bónus - 100 x 10000"/>
    <s v="MILLIF."/>
    <n v="1000000"/>
  </r>
  <r>
    <x v="2"/>
    <s v="Veittir styrkir með gjafakortum"/>
    <d v="2017-12-06T00:00:00"/>
    <n v="41"/>
    <s v="krónan ehf.  400 x 5000"/>
    <s v="MILLIF."/>
    <n v="2000000"/>
  </r>
  <r>
    <x v="2"/>
    <s v="Veittir styrkir með gjafakortum"/>
    <d v="2017-12-06T00:00:00"/>
    <n v="43"/>
    <s v="Bónus - 200 x 10000"/>
    <s v="MILLIF."/>
    <n v="2000000"/>
  </r>
  <r>
    <x v="2"/>
    <s v="Veittir styrkir með gjafakortum"/>
    <d v="2017-12-06T00:00:00"/>
    <n v="43"/>
    <s v="Bónus - 100 x 10000"/>
    <s v="MILLIF."/>
    <n v="1000000"/>
  </r>
  <r>
    <x v="2"/>
    <s v="Veittir styrkir með gjafakortum"/>
    <d v="2017-12-07T00:00:00"/>
    <n v="68"/>
    <s v="Krónan  100 x 5000 gjafak"/>
    <m/>
    <n v="500000"/>
  </r>
  <r>
    <x v="2"/>
    <s v="Veittir styrkir með gjafakortum"/>
    <d v="2017-12-30T00:00:00"/>
    <n v="69"/>
    <s v="Hagkaup"/>
    <m/>
    <n v="520000"/>
  </r>
  <r>
    <x v="2"/>
    <s v="Veittir styrkir með gjafakortum"/>
    <d v="2017-12-30T00:00:00"/>
    <n v="70"/>
    <s v="Birgðir matarkort 31.12.17 - 71x5000  "/>
    <m/>
    <n v="355000"/>
  </r>
  <r>
    <x v="2"/>
    <s v="Veittir styrkir með gjafakortum"/>
    <d v="2017-12-30T00:00:00"/>
    <n v="71"/>
    <s v="Birgðir matarkort 31.12.17 eftirst. "/>
    <m/>
    <n v="-100000"/>
  </r>
  <r>
    <x v="3"/>
    <s v="Veittir styrkir með mat"/>
    <d v="2017-12-27T00:00:00"/>
    <n v="61"/>
    <s v="Síld og Fiskur ehf."/>
    <s v="MILLIF."/>
    <n v="287766"/>
  </r>
  <r>
    <x v="3"/>
    <s v="Veittir styrkir með mat"/>
    <d v="2017-12-28T00:00:00"/>
    <n v="65"/>
    <s v="Kjöthúsið ehf."/>
    <s v="MILLIF."/>
    <n v="1065605"/>
  </r>
  <r>
    <x v="3"/>
    <s v="Veittir styrkir með mat"/>
    <d v="2017-12-30T00:00:00"/>
    <n v="69"/>
    <s v="Mjólkursamsalan ehf. + ýmsir"/>
    <m/>
    <n v="1700000"/>
  </r>
  <r>
    <x v="3"/>
    <s v="Veittir styrkir með mat"/>
    <d v="2017-12-15T00:00:00"/>
    <n v="149"/>
    <s v="Bónus Nýbýlavegi - styrkveiting"/>
    <s v="STYRKIR"/>
    <n v="6717"/>
  </r>
  <r>
    <x v="3"/>
    <s v="Veittir styrkir með mat"/>
    <d v="2017-12-31T00:00:00"/>
    <n v="157"/>
    <s v="Mjólkursamsalan  uppgjör"/>
    <n v="92272756"/>
    <n v="124004"/>
  </r>
  <r>
    <x v="3"/>
    <s v="Veittir styrkir með mat"/>
    <d v="2017-12-31T00:00:00"/>
    <n v="157"/>
    <s v="Gæðabakstur"/>
    <s v="Desember útt."/>
    <n v="56169"/>
  </r>
  <r>
    <x v="3"/>
    <s v="Veittir styrkir með mat"/>
    <d v="2017-12-31T00:00:00"/>
    <n v="157"/>
    <s v="Ísfugl ehf."/>
    <s v="Desember útt."/>
    <n v="125730"/>
  </r>
  <r>
    <x v="3"/>
    <s v="Veittir styrkir með mat"/>
    <d v="2017-12-31T00:00:00"/>
    <n v="157"/>
    <s v="Hagkaup"/>
    <s v="Desember útt."/>
    <n v="284010"/>
  </r>
  <r>
    <x v="4"/>
    <s v="Kaffikostnaður"/>
    <d v="2017-01-17T00:00:00"/>
    <n v="87"/>
    <s v="Krónan Hamraborg."/>
    <s v="kaffikostn"/>
    <n v="1234"/>
  </r>
  <r>
    <x v="4"/>
    <s v="Kaffikostnaður"/>
    <d v="2017-03-14T00:00:00"/>
    <n v="97"/>
    <s v="Bónus Nýbýlavegi - kaffistofa"/>
    <s v="kaffikostn"/>
    <n v="795"/>
  </r>
  <r>
    <x v="4"/>
    <s v="Kaffikostnaður"/>
    <d v="2017-05-04T00:00:00"/>
    <n v="107"/>
    <s v="Bónus Nýbýlavegi - kaffistofa"/>
    <s v="kaffikostn"/>
    <n v="1590"/>
  </r>
  <r>
    <x v="4"/>
    <s v="Kaffikostnaður"/>
    <d v="2017-05-30T00:00:00"/>
    <n v="111"/>
    <s v="Krónan Hamraborg."/>
    <s v="kaffikostn"/>
    <n v="635"/>
  </r>
  <r>
    <x v="4"/>
    <s v="Kaffikostnaður"/>
    <d v="2017-07-06T00:00:00"/>
    <n v="116"/>
    <s v="Krónan Hamraborg."/>
    <s v="kaffikostn"/>
    <n v="2505"/>
  </r>
  <r>
    <x v="4"/>
    <s v="Kaffikostnaður"/>
    <d v="2017-08-11T00:00:00"/>
    <n v="118"/>
    <s v="Krónan Hamraborg."/>
    <s v="kaffikostn"/>
    <n v="3360"/>
  </r>
  <r>
    <x v="4"/>
    <s v="Kaffikostnaður"/>
    <d v="2017-08-28T00:00:00"/>
    <n v="119"/>
    <s v="Krónan Hamraborg."/>
    <s v="kaffikostn"/>
    <n v="1237"/>
  </r>
  <r>
    <x v="4"/>
    <s v="Kaffikostnaður"/>
    <d v="2017-09-05T00:00:00"/>
    <n v="121"/>
    <s v="Krónan Hamraborg."/>
    <s v="kaffikostn"/>
    <n v="1869"/>
  </r>
  <r>
    <x v="4"/>
    <s v="Kaffikostnaður"/>
    <d v="2017-12-05T00:00:00"/>
    <n v="142"/>
    <s v="Krónan Hamraborg."/>
    <s v="kaffikostn"/>
    <n v="1655"/>
  </r>
  <r>
    <x v="4"/>
    <s v="Kaffikostnaður"/>
    <d v="2017-12-11T00:00:00"/>
    <n v="136"/>
    <s v="Krónan Hamraborg."/>
    <s v="Kafffikostn"/>
    <n v="7808"/>
  </r>
  <r>
    <x v="4"/>
    <s v="Kaffikostnaður"/>
    <d v="2017-12-14T00:00:00"/>
    <n v="137"/>
    <s v="Krónan Hamraborg."/>
    <s v="Kafffikostn"/>
    <n v="2906"/>
  </r>
  <r>
    <x v="5"/>
    <s v="Saumadót til viðgerða"/>
    <d v="2017-05-19T00:00:00"/>
    <n v="110"/>
    <s v="Föndra - útl. GEJ"/>
    <s v="vefn.vara"/>
    <n v="2625"/>
  </r>
  <r>
    <x v="5"/>
    <s v="Saumadót til viðgerða"/>
    <d v="2017-09-07T00:00:00"/>
    <n v="122"/>
    <s v="Föndra - útl. GEJ"/>
    <s v="Rennilás"/>
    <n v="2020"/>
  </r>
  <r>
    <x v="6"/>
    <s v="Viðhald húsnæðis"/>
    <d v="2017-11-27T00:00:00"/>
    <n v="140"/>
    <s v="BYKO-Breidd"/>
    <s v="viðhald"/>
    <n v="2722"/>
  </r>
  <r>
    <x v="6"/>
    <s v="Viðhald húsnæðis"/>
    <d v="2017-12-07T00:00:00"/>
    <n v="144"/>
    <s v="Húsasm Blómav. Skútuvogi"/>
    <s v="Trappa"/>
    <n v="10095"/>
  </r>
  <r>
    <x v="7"/>
    <s v="Ræsting og Hreinlætisvörur"/>
    <d v="2017-10-30T00:00:00"/>
    <n v="130"/>
    <s v="BYKO-Breidd"/>
    <s v="ræsting"/>
    <n v="895"/>
  </r>
  <r>
    <x v="8"/>
    <s v="Sími"/>
    <d v="2017-02-28T00:00:00"/>
    <n v="94"/>
    <s v="Síminn hf."/>
    <s v="SÍMI"/>
    <n v="16978"/>
  </r>
  <r>
    <x v="8"/>
    <s v="Sími"/>
    <d v="2017-03-30T00:00:00"/>
    <n v="101"/>
    <s v="Síminn hf."/>
    <s v="SÍMI"/>
    <n v="12146"/>
  </r>
  <r>
    <x v="8"/>
    <s v="Sími"/>
    <d v="2017-04-27T00:00:00"/>
    <n v="106"/>
    <s v="Síminn hf."/>
    <s v="SÍMI"/>
    <n v="13029"/>
  </r>
  <r>
    <x v="8"/>
    <s v="Sími"/>
    <d v="2017-05-31T00:00:00"/>
    <n v="112"/>
    <s v="Síminn hf."/>
    <s v="SÍMI"/>
    <n v="12324"/>
  </r>
  <r>
    <x v="8"/>
    <s v="Sími"/>
    <d v="2014-06-29T00:00:00"/>
    <n v="115"/>
    <s v="Síminn hf."/>
    <s v="SÍMI"/>
    <n v="2683"/>
  </r>
  <r>
    <x v="8"/>
    <s v="Sími"/>
    <d v="2017-07-31T00:00:00"/>
    <n v="117"/>
    <s v="Síminn hf."/>
    <s v="SÍMI"/>
    <n v="3389"/>
  </r>
  <r>
    <x v="8"/>
    <s v="Sími"/>
    <d v="2017-08-31T00:00:00"/>
    <n v="120"/>
    <s v="Síminn hf."/>
    <s v="SÍMI"/>
    <n v="3594"/>
  </r>
  <r>
    <x v="8"/>
    <s v="Sími"/>
    <d v="2017-09-28T00:00:00"/>
    <n v="126"/>
    <s v="Síminn hf."/>
    <s v="SÍMI"/>
    <n v="3932"/>
  </r>
  <r>
    <x v="8"/>
    <s v="Sími"/>
    <d v="2017-10-31T00:00:00"/>
    <n v="131"/>
    <s v="Síminn hf."/>
    <s v="SÍMI"/>
    <n v="17216"/>
  </r>
  <r>
    <x v="8"/>
    <s v="Sími"/>
    <d v="2017-11-30T00:00:00"/>
    <n v="141"/>
    <s v="Síminn hf."/>
    <s v="SÍMI"/>
    <n v="12374"/>
  </r>
  <r>
    <x v="8"/>
    <s v="Sími"/>
    <d v="2017-12-28T00:00:00"/>
    <n v="154"/>
    <s v="Síminn hf."/>
    <s v="SÍMI"/>
    <n v="12784"/>
  </r>
  <r>
    <x v="8"/>
    <s v="Sími"/>
    <d v="2017-12-31T00:00:00"/>
    <n v="157"/>
    <s v="Síminn hf."/>
    <s v="SÍMI"/>
    <n v="13152"/>
  </r>
  <r>
    <x v="9"/>
    <s v="Pappír, prentun og ritföng"/>
    <d v="2017-02-22T00:00:00"/>
    <n v="9"/>
    <s v="Ragnheiður Sveinsdóttir/burðargj. Og umsl"/>
    <s v="BURÐGJ"/>
    <n v="4888"/>
  </r>
  <r>
    <x v="9"/>
    <s v="Pappír, prentun og ritföng"/>
    <d v="2017-01-03T00:00:00"/>
    <n v="85"/>
    <s v="Elko Blekhilki útl. RS"/>
    <s v="Elko"/>
    <n v="7995"/>
  </r>
  <r>
    <x v="9"/>
    <s v="Pappír, prentun og ritföng"/>
    <d v="2017-04-27T00:00:00"/>
    <n v="105"/>
    <s v="A4 - blekhylki"/>
    <s v="a4"/>
    <n v="3149"/>
  </r>
  <r>
    <x v="9"/>
    <s v="Pappír, prentun og ritföng"/>
    <d v="2017-06-19T00:00:00"/>
    <n v="114"/>
    <s v="Íslandspóstur v/skeyta"/>
    <s v="skeyti"/>
    <n v="1320"/>
  </r>
  <r>
    <x v="9"/>
    <s v="Pappír, prentun og ritföng"/>
    <d v="2017-10-25T00:00:00"/>
    <n v="128"/>
    <s v="A4 Verslun"/>
    <s v="blekhylki ofl"/>
    <n v="10999"/>
  </r>
  <r>
    <x v="9"/>
    <s v="Pappír, prentun og ritföng"/>
    <d v="2017-11-10T00:00:00"/>
    <n v="134"/>
    <s v="GÓÐI HIRÐIRINN  - smávara"/>
    <s v="Smávara"/>
    <n v="250"/>
  </r>
  <r>
    <x v="9"/>
    <s v="Pappír, prentun og ritföng"/>
    <d v="2017-11-17T00:00:00"/>
    <n v="138"/>
    <s v="Verkfæralagerinn"/>
    <s v="límband"/>
    <n v="1170"/>
  </r>
  <r>
    <x v="9"/>
    <s v="Pappír, prentun og ritföng"/>
    <d v="2017-11-24T00:00:00"/>
    <n v="135"/>
    <s v="GÓÐI HIRÐIRINN  - smávara"/>
    <s v="Smávara"/>
    <n v="450"/>
  </r>
  <r>
    <x v="9"/>
    <s v="Pappír, prentun og ritföng"/>
    <d v="2017-12-06T00:00:00"/>
    <n v="143"/>
    <s v="A4 útl. RS"/>
    <s v="blekhylki   "/>
    <n v="8998"/>
  </r>
  <r>
    <x v="9"/>
    <s v="Pappír, prentun og ritföng"/>
    <d v="2017-12-20T00:00:00"/>
    <n v="153"/>
    <s v="Íslandspóstur ohf."/>
    <s v="Fjölpóstur"/>
    <n v="6673"/>
  </r>
  <r>
    <x v="9"/>
    <s v="Pappír, prentun og ritföng"/>
    <d v="2017-12-28T00:00:00"/>
    <n v="155"/>
    <s v="A4 útl. RS"/>
    <s v="umslög, frímerki ofl."/>
    <n v="10408"/>
  </r>
  <r>
    <x v="10"/>
    <s v="Reikningsskil"/>
    <d v="2017-03-20T00:00:00"/>
    <n v="98"/>
    <s v="Bókhald og kennsla ehf."/>
    <s v="bókhald"/>
    <n v="129580"/>
  </r>
  <r>
    <x v="11"/>
    <s v="Gjaldfærð tæki"/>
    <d v="2017-02-22T00:00:00"/>
    <n v="92"/>
    <s v="Elko - síma skilað og fenginn annar í staðinn"/>
    <s v="SÍMI"/>
    <n v="3000"/>
  </r>
  <r>
    <x v="12"/>
    <s v="Aðkeyptur akstur"/>
    <d v="2017-03-07T00:00:00"/>
    <n v="95"/>
    <s v="Hjördís Smith"/>
    <s v="AKSTUR"/>
    <n v="24128"/>
  </r>
  <r>
    <x v="12"/>
    <s v="Aðkeyptur akstur"/>
    <d v="2017-09-21T00:00:00"/>
    <n v="124"/>
    <s v="Sendibílast. Kópavogs - útl. JBA"/>
    <s v="AKSTUR"/>
    <n v="7000"/>
  </r>
  <r>
    <x v="12"/>
    <s v="Aðkeyptur akstur"/>
    <d v="2017-11-01T00:00:00"/>
    <n v="132"/>
    <s v="Anna Kristinsdóttir"/>
    <s v="AKSTUR"/>
    <n v="33872"/>
  </r>
  <r>
    <x v="12"/>
    <s v="Aðkeyptur akstur"/>
    <d v="2017-12-11T00:00:00"/>
    <n v="146"/>
    <s v="Sendibíll/Jón"/>
    <s v="AKSTUR"/>
    <n v="5000"/>
  </r>
  <r>
    <x v="12"/>
    <s v="Aðkeyptur akstur"/>
    <d v="2017-12-14T00:00:00"/>
    <n v="147"/>
    <s v="Ragnheiður Sveinsdóttir"/>
    <s v="AKSTUR"/>
    <n v="33640"/>
  </r>
  <r>
    <x v="12"/>
    <s v="Aðkeyptur akstur"/>
    <d v="2017-12-15T00:00:00"/>
    <n v="148"/>
    <s v="Guðrún Björg Tómasdóttir"/>
    <s v="AKSTUR"/>
    <n v="11600"/>
  </r>
  <r>
    <x v="12"/>
    <s v="Aðkeyptur akstur"/>
    <d v="2017-12-15T00:00:00"/>
    <n v="150"/>
    <s v="Hjördís Smith"/>
    <s v="AKSTUR"/>
    <n v="27840"/>
  </r>
  <r>
    <x v="12"/>
    <s v="Aðkeyptur akstur"/>
    <d v="2017-12-15T00:00:00"/>
    <n v="151"/>
    <s v="Anna Kristinsdóttir"/>
    <s v="AKSTUR"/>
    <n v="14616"/>
  </r>
  <r>
    <x v="12"/>
    <s v="Aðkeyptur akstur"/>
    <d v="2017-12-15T00:00:00"/>
    <n v="152"/>
    <s v="Erla Guðríður Líndal"/>
    <s v="AKSTUR"/>
    <n v="29812"/>
  </r>
  <r>
    <x v="12"/>
    <s v="Aðkeyptur akstur"/>
    <d v="2017-12-31T00:00:00"/>
    <n v="157"/>
    <s v="Nýja Sendibílastöðin"/>
    <s v="AKSTUR"/>
    <n v="7312"/>
  </r>
  <r>
    <x v="13"/>
    <s v="Vaxtatekjur"/>
    <d v="2017-12-29T00:00:00"/>
    <n v="67"/>
    <s v="Vextir"/>
    <s v="INNVEXT"/>
    <n v="-35038"/>
  </r>
  <r>
    <x v="13"/>
    <s v="Vaxtatekjur"/>
    <d v="2017-12-29T00:00:00"/>
    <n v="72"/>
    <s v="Vextir"/>
    <s v="INNVEXT"/>
    <n v="-61367"/>
  </r>
  <r>
    <x v="13"/>
    <s v="Vaxtatekjur"/>
    <d v="2017-12-29T00:00:00"/>
    <n v="157"/>
    <s v="Innvextir"/>
    <s v="INNVEXT"/>
    <n v="-870"/>
  </r>
  <r>
    <x v="13"/>
    <s v="Vaxtatekjur"/>
    <d v="2017-01-31T00:00:00"/>
    <n v="73"/>
    <s v="Vextir"/>
    <s v="INNVEXT"/>
    <n v="-2983"/>
  </r>
  <r>
    <x v="13"/>
    <s v="Vaxtatekjur"/>
    <d v="2017-02-28T00:00:00"/>
    <n v="74"/>
    <s v="Vextir"/>
    <s v="INNVEXT"/>
    <n v="-2989"/>
  </r>
  <r>
    <x v="13"/>
    <s v="Vaxtatekjur"/>
    <d v="2017-03-31T00:00:00"/>
    <n v="75"/>
    <s v="Vextir"/>
    <s v="INNVEXT"/>
    <n v="-2995"/>
  </r>
  <r>
    <x v="13"/>
    <s v="Vaxtatekjur"/>
    <d v="2017-04-28T00:00:00"/>
    <n v="76"/>
    <s v="Vextir"/>
    <s v="INNVEXT"/>
    <n v="-3000"/>
  </r>
  <r>
    <x v="13"/>
    <s v="Vaxtatekjur"/>
    <d v="2017-05-31T00:00:00"/>
    <n v="77"/>
    <s v="Vextir"/>
    <s v="INNVEXT"/>
    <n v="-2924"/>
  </r>
  <r>
    <x v="13"/>
    <s v="Vaxtatekjur"/>
    <d v="2017-06-30T00:00:00"/>
    <n v="78"/>
    <s v="Vextir"/>
    <s v="INNVEXT"/>
    <n v="-2677"/>
  </r>
  <r>
    <x v="13"/>
    <s v="Vaxtatekjur"/>
    <d v="2017-07-31T00:00:00"/>
    <n v="79"/>
    <s v="Vextir"/>
    <s v="INNVEXT"/>
    <n v="-2509"/>
  </r>
  <r>
    <x v="13"/>
    <s v="Vaxtatekjur"/>
    <d v="2017-08-31T00:00:00"/>
    <n v="80"/>
    <s v="Vextir"/>
    <s v="INNVEXT"/>
    <n v="-2513"/>
  </r>
  <r>
    <x v="13"/>
    <s v="Vaxtatekjur"/>
    <d v="2017-09-29T00:00:00"/>
    <n v="81"/>
    <s v="Vextir"/>
    <s v="INNVEXT"/>
    <n v="-2517"/>
  </r>
  <r>
    <x v="13"/>
    <s v="Vaxtatekjur"/>
    <d v="2017-10-31T00:00:00"/>
    <n v="82"/>
    <s v="Vextir"/>
    <s v="INNVEXT"/>
    <n v="-2355"/>
  </r>
  <r>
    <x v="13"/>
    <s v="Vaxtatekjur"/>
    <d v="2017-11-30T00:00:00"/>
    <n v="83"/>
    <s v="Vextir"/>
    <s v="INNVEXT"/>
    <n v="-2275"/>
  </r>
  <r>
    <x v="13"/>
    <s v="Vaxtatekjur"/>
    <d v="2017-12-29T00:00:00"/>
    <n v="84"/>
    <s v="Vextir"/>
    <s v="INNVEXT"/>
    <n v="-2278"/>
  </r>
  <r>
    <x v="14"/>
    <s v="Bankakostnaður, þjónustugjöld"/>
    <d v="2017-01-09T00:00:00"/>
    <n v="86"/>
    <s v="Þjónustugjald"/>
    <s v="ÞJONGJ."/>
    <n v="375"/>
  </r>
  <r>
    <x v="14"/>
    <s v="Bankakostnaður, þjónustugjöld"/>
    <d v="2017-04-10T00:00:00"/>
    <n v="103"/>
    <s v="Þjónustugjald"/>
    <s v="ÞJONGJ."/>
    <n v="150"/>
  </r>
  <r>
    <x v="14"/>
    <s v="Bankakostnaður, þjónustugjöld"/>
    <d v="2017-04-26T00:00:00"/>
    <n v="104"/>
    <s v="Framleiðslugjald debetkorts"/>
    <s v="N.DKORT"/>
    <n v="1100"/>
  </r>
  <r>
    <x v="15"/>
    <s v="Dráttarvextir og fjármagnstekjuskattur"/>
    <d v="2017-12-27T00:00:00"/>
    <n v="61"/>
    <s v="Síld og Fiskur ehf.  Drv"/>
    <s v="KOSTN"/>
    <n v="1055"/>
  </r>
  <r>
    <x v="15"/>
    <s v="Dráttarvextir og fjármagnstekjuskattur"/>
    <d v="2017-12-29T00:00:00"/>
    <n v="66"/>
    <s v="útborgun  fjármagnstekjusk."/>
    <s v="FJSKATT"/>
    <n v="7007"/>
  </r>
  <r>
    <x v="15"/>
    <s v="Dráttarvextir og fjármagnstekjuskattur"/>
    <d v="2017-12-29T00:00:00"/>
    <n v="72"/>
    <s v="Fjármagnstekjuskattur"/>
    <s v="FJSKATT"/>
    <n v="12273"/>
  </r>
  <r>
    <x v="15"/>
    <s v="Dráttarvextir og fjármagnstekjuskattur"/>
    <d v="2017-12-29T00:00:00"/>
    <n v="156"/>
    <s v="Fjármagnstekjuskattur"/>
    <s v="FJSKATT"/>
    <n v="174"/>
  </r>
  <r>
    <x v="15"/>
    <s v="Dráttarvextir og fjármagnstekjuskattur"/>
    <d v="2017-01-31T00:00:00"/>
    <n v="73"/>
    <s v="Fjármagnstekjuskattur"/>
    <s v="FJSKATT"/>
    <n v="596"/>
  </r>
  <r>
    <x v="15"/>
    <s v="Dráttarvextir og fjármagnstekjuskattur"/>
    <d v="2017-02-28T00:00:00"/>
    <n v="74"/>
    <s v="Fjármagnstekjuskattur"/>
    <s v="FJSKATT"/>
    <n v="597"/>
  </r>
  <r>
    <x v="15"/>
    <s v="Dráttarvextir og fjármagnstekjuskattur"/>
    <d v="2017-03-31T00:00:00"/>
    <n v="75"/>
    <s v="Fjármagnstekjuskattur"/>
    <s v="FJSKATT"/>
    <n v="599"/>
  </r>
  <r>
    <x v="15"/>
    <s v="Dráttarvextir og fjármagnstekjuskattur"/>
    <d v="2017-04-28T00:00:00"/>
    <n v="76"/>
    <s v="Fjármagnstekjuskattur"/>
    <s v="FJSKATT"/>
    <n v="600"/>
  </r>
  <r>
    <x v="15"/>
    <s v="Dráttarvextir og fjármagnstekjuskattur"/>
    <d v="2017-05-31T00:00:00"/>
    <n v="77"/>
    <s v="Fjármagnstekjuskattur"/>
    <s v="FJSKATT"/>
    <n v="584"/>
  </r>
  <r>
    <x v="15"/>
    <s v="Dráttarvextir og fjármagnstekjuskattur"/>
    <d v="2017-06-30T00:00:00"/>
    <n v="78"/>
    <s v="Fjármagnstekjuskattur"/>
    <s v="FJSKATT"/>
    <n v="535"/>
  </r>
  <r>
    <x v="15"/>
    <s v="Dráttarvextir og fjármagnstekjuskattur"/>
    <d v="2017-07-31T00:00:00"/>
    <n v="79"/>
    <s v="Fjármagnstekjuskattur"/>
    <s v="FJSKATT"/>
    <n v="501"/>
  </r>
  <r>
    <x v="15"/>
    <s v="Dráttarvextir og fjármagnstekjuskattur"/>
    <d v="2017-08-31T00:00:00"/>
    <n v="80"/>
    <s v="Fjármagnstekjuskattur"/>
    <s v="FJSKATT"/>
    <n v="502"/>
  </r>
  <r>
    <x v="15"/>
    <s v="Dráttarvextir og fjármagnstekjuskattur"/>
    <d v="2017-09-29T00:00:00"/>
    <n v="81"/>
    <s v="Fjármagnstekjuskattur"/>
    <s v="FJSKATT"/>
    <n v="503"/>
  </r>
  <r>
    <x v="15"/>
    <s v="Dráttarvextir og fjármagnstekjuskattur"/>
    <d v="2017-10-31T00:00:00"/>
    <n v="82"/>
    <s v="Fjármagnstekjuskattur"/>
    <s v="FJSKATT"/>
    <n v="471"/>
  </r>
  <r>
    <x v="15"/>
    <s v="Dráttarvextir og fjármagnstekjuskattur"/>
    <d v="2017-11-30T00:00:00"/>
    <n v="83"/>
    <s v="Fjármagnstekjuskattur"/>
    <s v="FJSKATT"/>
    <n v="455"/>
  </r>
  <r>
    <x v="15"/>
    <s v="Dráttarvextir og fjármagnstekjuskattur"/>
    <d v="2017-12-29T00:00:00"/>
    <n v="84"/>
    <s v="Fjármagnstekjuskattur"/>
    <s v="FJSKATT"/>
    <n v="455"/>
  </r>
  <r>
    <x v="15"/>
    <s v="Dráttarvextir og fjármagnstekjuskattur"/>
    <d v="2017-12-31T00:00:00"/>
    <n v="158"/>
    <s v="Lr. Gamall munur"/>
    <m/>
    <n v="175"/>
  </r>
  <r>
    <x v="16"/>
    <s v="Sparisj. Kópavogs, 403774"/>
    <d v="2017-01-03T00:00:00"/>
    <n v="1"/>
    <s v="Jóna Sigríður Guðmundsdóttir"/>
    <m/>
    <n v="1000"/>
  </r>
  <r>
    <x v="16"/>
    <s v="Sparisj. Kópavogs, 403774"/>
    <d v="2017-01-04T00:00:00"/>
    <n v="2"/>
    <s v="Sverrir Gaukur Ármannsson"/>
    <s v="MILLIF."/>
    <n v="5000"/>
  </r>
  <r>
    <x v="16"/>
    <s v="Sparisj. Kópavogs, 403774"/>
    <d v="2017-01-13T00:00:00"/>
    <n v="3"/>
    <s v="John Lindsay hf."/>
    <s v="REIKN."/>
    <n v="-137197"/>
  </r>
  <r>
    <x v="16"/>
    <s v="Sparisj. Kópavogs, 403774"/>
    <d v="2017-01-16T00:00:00"/>
    <n v="4"/>
    <s v="Mjólkursamsalan ehf."/>
    <s v="MILLIF."/>
    <n v="-131673"/>
  </r>
  <r>
    <x v="16"/>
    <s v="Sparisj. Kópavogs, 403774"/>
    <d v="2017-01-20T00:00:00"/>
    <n v="5"/>
    <s v="Hagkaup"/>
    <s v="INNHÞJ"/>
    <n v="-129102"/>
  </r>
  <r>
    <x v="16"/>
    <s v="Sparisj. Kópavogs, 403774"/>
    <d v="2017-01-20T00:00:00"/>
    <n v="6"/>
    <s v="Ísfugl ehf."/>
    <s v="INNH."/>
    <n v="-165478"/>
  </r>
  <r>
    <x v="16"/>
    <s v="Sparisj. Kópavogs, 403774"/>
    <d v="2017-02-03T00:00:00"/>
    <n v="7"/>
    <s v="Jóna Sigríður Guðmundsdóttir"/>
    <m/>
    <n v="1000"/>
  </r>
  <r>
    <x v="16"/>
    <s v="Sparisj. Kópavogs, 403774"/>
    <d v="2017-02-10T00:00:00"/>
    <n v="8"/>
    <s v="Sverrir Gaukur Ármannsson"/>
    <s v="MILLIF."/>
    <n v="5000"/>
  </r>
  <r>
    <x v="16"/>
    <s v="Sparisj. Kópavogs, 403774"/>
    <d v="2017-02-22T00:00:00"/>
    <n v="9"/>
    <s v="Ragnheiður Sveinsdóttir"/>
    <s v="BURÐGJ"/>
    <n v="-4888"/>
  </r>
  <r>
    <x v="16"/>
    <s v="Sparisj. Kópavogs, 403774"/>
    <d v="2017-03-03T00:00:00"/>
    <n v="10"/>
    <s v="Sverrir Gaukur Ármannsson"/>
    <s v="MILLIF."/>
    <n v="5000"/>
  </r>
  <r>
    <x v="16"/>
    <s v="Sparisj. Kópavogs, 403774"/>
    <d v="2017-03-03T00:00:00"/>
    <n v="11"/>
    <s v="Jóna Sigríður Guðmundsdóttir"/>
    <m/>
    <n v="1000"/>
  </r>
  <r>
    <x v="16"/>
    <s v="Sparisj. Kópavogs, 403774"/>
    <d v="2017-04-03T00:00:00"/>
    <n v="12"/>
    <s v="Jóna Sigríður Guðmundsdóttir"/>
    <m/>
    <n v="1000"/>
  </r>
  <r>
    <x v="16"/>
    <s v="Sparisj. Kópavogs, 403774"/>
    <d v="2017-04-10T00:00:00"/>
    <n v="13"/>
    <s v="Sverrir Gaukur Ármannsson"/>
    <s v="MILLIF."/>
    <n v="5000"/>
  </r>
  <r>
    <x v="16"/>
    <s v="Sparisj. Kópavogs, 403774"/>
    <d v="2017-04-19T00:00:00"/>
    <n v="14"/>
    <s v="Krónan ehf."/>
    <s v="MILLIF."/>
    <n v="-500000"/>
  </r>
  <r>
    <x v="16"/>
    <s v="Sparisj. Kópavogs, 403774"/>
    <d v="2017-05-02T00:00:00"/>
    <n v="15"/>
    <s v="Sverrir Gaukur Ármannsson"/>
    <s v="MILLIF."/>
    <n v="5000"/>
  </r>
  <r>
    <x v="16"/>
    <s v="Sparisj. Kópavogs, 403774"/>
    <d v="2017-05-03T00:00:00"/>
    <n v="16"/>
    <s v="Jóna Sigríður Guðmundsdóttir"/>
    <m/>
    <n v="1000"/>
  </r>
  <r>
    <x v="16"/>
    <s v="Sparisj. Kópavogs, 403774"/>
    <d v="2017-06-02T00:00:00"/>
    <n v="17"/>
    <s v="Sverrir Gaukur Ármannsson"/>
    <s v="MILLIF."/>
    <n v="5000"/>
  </r>
  <r>
    <x v="16"/>
    <s v="Sparisj. Kópavogs, 403774"/>
    <d v="2017-06-06T00:00:00"/>
    <n v="18"/>
    <s v="Jóna Sigríður Guðmundsdóttir"/>
    <m/>
    <n v="1000"/>
  </r>
  <r>
    <x v="16"/>
    <s v="Sparisj. Kópavogs, 403774"/>
    <d v="2017-06-21T00:00:00"/>
    <n v="19"/>
    <s v="Björg Eiríksdóttir"/>
    <s v="MILLIF."/>
    <n v="5000"/>
  </r>
  <r>
    <x v="16"/>
    <s v="Sparisj. Kópavogs, 403774"/>
    <d v="2017-07-03T00:00:00"/>
    <n v="20"/>
    <s v="Jóna Sigríður Guðmundsdóttir"/>
    <m/>
    <n v="1000"/>
  </r>
  <r>
    <x v="16"/>
    <s v="Sparisj. Kópavogs, 403774"/>
    <d v="2017-07-07T00:00:00"/>
    <n v="21"/>
    <s v="Sverrir Gaukur Ármannsson"/>
    <s v="MILLIF."/>
    <n v="5000"/>
  </r>
  <r>
    <x v="16"/>
    <s v="Sparisj. Kópavogs, 403774"/>
    <d v="2017-08-03T00:00:00"/>
    <n v="22"/>
    <s v="Sverrir Gaukur Ármannsson"/>
    <s v="MILLIF."/>
    <n v="5000"/>
  </r>
  <r>
    <x v="16"/>
    <s v="Sparisj. Kópavogs, 403774"/>
    <d v="2017-08-03T00:00:00"/>
    <n v="23"/>
    <s v="Jóna Sigríður Guðmundsdóttir"/>
    <m/>
    <n v="1000"/>
  </r>
  <r>
    <x v="16"/>
    <s v="Sparisj. Kópavogs, 403774"/>
    <d v="2017-09-04T00:00:00"/>
    <n v="24"/>
    <s v="Sverrir Gaukur Ármannsson"/>
    <s v="MILLIF."/>
    <n v="5000"/>
  </r>
  <r>
    <x v="16"/>
    <s v="Sparisj. Kópavogs, 403774"/>
    <d v="2017-09-04T00:00:00"/>
    <n v="25"/>
    <s v="Jóna Sigríður Guðmundsdóttir"/>
    <m/>
    <n v="1000"/>
  </r>
  <r>
    <x v="16"/>
    <s v="Sparisj. Kópavogs, 403774"/>
    <d v="2017-09-22T00:00:00"/>
    <n v="26"/>
    <s v="Bónus"/>
    <s v="MILLIF."/>
    <n v="-1000000"/>
  </r>
  <r>
    <x v="16"/>
    <s v="Sparisj. Kópavogs, 403774"/>
    <d v="2017-10-02T00:00:00"/>
    <n v="27"/>
    <s v="Sverrir Gaukur Ármannsson"/>
    <s v="MILLIF."/>
    <n v="5000"/>
  </r>
  <r>
    <x v="16"/>
    <s v="Sparisj. Kópavogs, 403774"/>
    <d v="2017-10-03T00:00:00"/>
    <n v="28"/>
    <s v="Jóna Sigríður Guðmundsdóttir"/>
    <m/>
    <n v="1000"/>
  </r>
  <r>
    <x v="16"/>
    <s v="Sparisj. Kópavogs, 403774"/>
    <d v="2017-10-25T00:00:00"/>
    <n v="29"/>
    <s v="Raf-Stoð ehf."/>
    <s v="MILLIF."/>
    <n v="50000"/>
  </r>
  <r>
    <x v="16"/>
    <s v="Sparisj. Kópavogs, 403774"/>
    <d v="2017-11-03T00:00:00"/>
    <n v="30"/>
    <s v="Jóna Sigríður Guðmundsdóttir"/>
    <m/>
    <n v="1000"/>
  </r>
  <r>
    <x v="16"/>
    <s v="Sparisj. Kópavogs, 403774"/>
    <d v="2017-11-07T00:00:00"/>
    <n v="31"/>
    <s v="Starfsmannafélag Kópavogskaupst"/>
    <s v="MILLIF."/>
    <n v="400000"/>
  </r>
  <r>
    <x v="16"/>
    <s v="Sparisj. Kópavogs, 403774"/>
    <d v="2017-11-13T00:00:00"/>
    <n v="32"/>
    <s v="Sverrir Gaukur Ármannsson"/>
    <s v="MILLIF."/>
    <n v="5000"/>
  </r>
  <r>
    <x v="16"/>
    <s v="Sparisj. Kópavogs, 403774"/>
    <d v="2017-11-14T00:00:00"/>
    <n v="33"/>
    <s v="Þvegillinn ehf."/>
    <s v="MILLIF."/>
    <n v="25000"/>
  </r>
  <r>
    <x v="16"/>
    <s v="Sparisj. Kópavogs, 403774"/>
    <d v="2017-11-14T00:00:00"/>
    <n v="34"/>
    <s v="Kaptio ehf."/>
    <s v="STYRKIR"/>
    <n v="20000"/>
  </r>
  <r>
    <x v="16"/>
    <s v="Sparisj. Kópavogs, 403774"/>
    <d v="2017-11-14T00:00:00"/>
    <n v="35"/>
    <s v="Gallerí Byssur ehf."/>
    <s v="MILLIF."/>
    <n v="100000"/>
  </r>
  <r>
    <x v="16"/>
    <s v="Sparisj. Kópavogs, 403774"/>
    <d v="2017-11-15T00:00:00"/>
    <n v="36"/>
    <s v="ALARK arkitektar ehf"/>
    <s v="MILLIF."/>
    <n v="10000"/>
  </r>
  <r>
    <x v="16"/>
    <s v="Sparisj. Kópavogs, 403774"/>
    <d v="2017-11-21T00:00:00"/>
    <n v="37"/>
    <s v="Tengi ehf."/>
    <s v="MILLIF."/>
    <n v="200000"/>
  </r>
  <r>
    <x v="16"/>
    <s v="Sparisj. Kópavogs, 403774"/>
    <d v="2017-11-23T00:00:00"/>
    <n v="38"/>
    <s v="Ingunn Gyða Wernersdóttir"/>
    <s v="MILLIF."/>
    <n v="2000000"/>
  </r>
  <r>
    <x v="16"/>
    <s v="Sparisj. Kópavogs, 403774"/>
    <d v="2017-11-24T00:00:00"/>
    <n v="39"/>
    <s v="Bifreiðaverkstæði Kópavogs ehf."/>
    <s v="MILLIF."/>
    <n v="50000"/>
  </r>
  <r>
    <x v="16"/>
    <s v="Sparisj. Kópavogs, 403774"/>
    <d v="2017-12-04T00:00:00"/>
    <n v="40"/>
    <s v="Jóna Sigríður Guðmundsdóttir"/>
    <m/>
    <n v="1000"/>
  </r>
  <r>
    <x v="16"/>
    <s v="Sparisj. Kópavogs, 403774"/>
    <d v="2017-12-06T00:00:00"/>
    <n v="41"/>
    <s v="Krónan ehf."/>
    <s v="MILLIF."/>
    <n v="-2000000"/>
  </r>
  <r>
    <x v="16"/>
    <s v="Sparisj. Kópavogs, 403774"/>
    <d v="2017-12-06T00:00:00"/>
    <n v="42"/>
    <s v="Læknaráð ehf."/>
    <s v="MILLIF."/>
    <n v="25000"/>
  </r>
  <r>
    <x v="16"/>
    <s v="Sparisj. Kópavogs, 403774"/>
    <d v="2017-12-06T00:00:00"/>
    <n v="43"/>
    <s v="Bónus"/>
    <s v="MILLIF."/>
    <n v="-2000000"/>
  </r>
  <r>
    <x v="16"/>
    <s v="Sparisj. Kópavogs, 403774"/>
    <d v="2017-12-07T00:00:00"/>
    <n v="44"/>
    <s v="Lárus Pétur Ragnarsson"/>
    <s v="MILLIF."/>
    <n v="50000"/>
  </r>
  <r>
    <x v="16"/>
    <s v="Sparisj. Kópavogs, 403774"/>
    <d v="2017-12-07T00:00:00"/>
    <n v="45"/>
    <s v="Kamma Hansen"/>
    <s v="MILLIF."/>
    <n v="15000"/>
  </r>
  <r>
    <x v="16"/>
    <s v="Sparisj. Kópavogs, 403774"/>
    <d v="2017-12-07T00:00:00"/>
    <n v="46"/>
    <s v="Sverrir Gaukur Ármannsson"/>
    <s v="MILLIF."/>
    <n v="10000"/>
  </r>
  <r>
    <x v="16"/>
    <s v="Sparisj. Kópavogs, 403774"/>
    <d v="2017-12-07T00:00:00"/>
    <n v="47"/>
    <s v="Logey ehf."/>
    <s v="MILLIF."/>
    <n v="50000"/>
  </r>
  <r>
    <x v="16"/>
    <s v="Sparisj. Kópavogs, 403774"/>
    <d v="2017-12-13T00:00:00"/>
    <n v="48"/>
    <s v="Samfélagssjóður BYKO"/>
    <s v="MILLIF."/>
    <n v="400000"/>
  </r>
  <r>
    <x v="16"/>
    <s v="Sparisj. Kópavogs, 403774"/>
    <d v="2017-12-15T00:00:00"/>
    <n v="49"/>
    <s v="Ríkissjóður Íslands"/>
    <s v="01"/>
    <n v="500000"/>
  </r>
  <r>
    <x v="16"/>
    <s v="Sparisj. Kópavogs, 403774"/>
    <d v="2017-12-15T00:00:00"/>
    <n v="50"/>
    <s v="Guðrún Björg Tómasdóttir - kemur til baka 28.12"/>
    <s v="MILLIF."/>
    <n v="-11600"/>
  </r>
  <r>
    <x v="16"/>
    <s v="Sparisj. Kópavogs, 403774"/>
    <d v="2017-12-18T00:00:00"/>
    <n v="51"/>
    <s v="Íspan ehf."/>
    <s v="MILLIF."/>
    <n v="50000"/>
  </r>
  <r>
    <x v="16"/>
    <s v="Sparisj. Kópavogs, 403774"/>
    <d v="2017-12-20T00:00:00"/>
    <n v="52"/>
    <s v="Land-Lögmenn ehf."/>
    <s v="MILLIF."/>
    <n v="100000"/>
  </r>
  <r>
    <x v="16"/>
    <s v="Sparisj. Kópavogs, 403774"/>
    <d v="2017-12-20T00:00:00"/>
    <n v="53"/>
    <s v="Samband stjórnendafélaga"/>
    <s v="MILLIF."/>
    <n v="25000"/>
  </r>
  <r>
    <x v="16"/>
    <s v="Sparisj. Kópavogs, 403774"/>
    <d v="2017-12-21T00:00:00"/>
    <n v="54"/>
    <s v="Árni Stefán Gunnarsson"/>
    <s v="MILLIF."/>
    <n v="10000"/>
  </r>
  <r>
    <x v="16"/>
    <s v="Sparisj. Kópavogs, 403774"/>
    <d v="2017-12-21T00:00:00"/>
    <n v="55"/>
    <s v="SORPA bs."/>
    <s v="01"/>
    <n v="400000"/>
  </r>
  <r>
    <x v="16"/>
    <s v="Sparisj. Kópavogs, 403774"/>
    <d v="2017-12-21T00:00:00"/>
    <n v="56"/>
    <s v="Nína Sæunn Sveinsdóttir"/>
    <s v="MILLIF."/>
    <n v="10000"/>
  </r>
  <r>
    <x v="16"/>
    <s v="Sparisj. Kópavogs, 403774"/>
    <d v="2017-12-21T00:00:00"/>
    <n v="57"/>
    <s v="Íslenska útflutningsmiðstöð hf"/>
    <s v="MILLIF."/>
    <n v="100000"/>
  </r>
  <r>
    <x v="16"/>
    <s v="Sparisj. Kópavogs, 403774"/>
    <d v="2017-12-21T00:00:00"/>
    <n v="58"/>
    <s v="Viðlagatrygging Íslands"/>
    <s v="MILLIF."/>
    <n v="30000"/>
  </r>
  <r>
    <x v="16"/>
    <s v="Sparisj. Kópavogs, 403774"/>
    <d v="2017-12-22T00:00:00"/>
    <n v="59"/>
    <s v="Stálhurðir ehf"/>
    <s v="MILLIF."/>
    <n v="120000"/>
  </r>
  <r>
    <x v="16"/>
    <s v="Sparisj. Kópavogs, 403774"/>
    <d v="2017-12-22T00:00:00"/>
    <n v="60"/>
    <s v="Axis-húsgögn ehf"/>
    <s v="01"/>
    <n v="80000"/>
  </r>
  <r>
    <x v="16"/>
    <s v="Sparisj. Kópavogs, 403774"/>
    <d v="2017-12-27T00:00:00"/>
    <n v="61"/>
    <s v="Síld og Fiskur ehf."/>
    <s v="KOSTN"/>
    <n v="-1055"/>
  </r>
  <r>
    <x v="16"/>
    <s v="Sparisj. Kópavogs, 403774"/>
    <d v="2017-12-27T00:00:00"/>
    <n v="61"/>
    <s v="Síld og Fiskur ehf."/>
    <s v="MILLIF."/>
    <n v="-287766"/>
  </r>
  <r>
    <x v="16"/>
    <s v="Sparisj. Kópavogs, 403774"/>
    <d v="2017-12-27T00:00:00"/>
    <n v="62"/>
    <s v="Hilmar Ágústsson"/>
    <s v="MILLIF."/>
    <n v="50000"/>
  </r>
  <r>
    <x v="16"/>
    <s v="Sparisj. Kópavogs, 403774"/>
    <d v="2017-12-28T00:00:00"/>
    <n v="63"/>
    <s v="Kópavogsbær"/>
    <s v="01"/>
    <n v="300000"/>
  </r>
  <r>
    <x v="16"/>
    <s v="Sparisj. Kópavogs, 403774"/>
    <d v="2017-12-28T00:00:00"/>
    <n v="64"/>
    <s v="Guðrún Björg Tómasdóttir"/>
    <m/>
    <n v="11600"/>
  </r>
  <r>
    <x v="16"/>
    <s v="Sparisj. Kópavogs, 403774"/>
    <d v="2017-12-28T00:00:00"/>
    <n v="65"/>
    <s v="Kjöthúsið ehf."/>
    <s v="MILLIF."/>
    <n v="-1065605"/>
  </r>
  <r>
    <x v="16"/>
    <s v="Sparisj. Kópavogs, 403774"/>
    <d v="2017-12-29T00:00:00"/>
    <n v="66"/>
    <s v="Útborgun"/>
    <s v="FJSKATT"/>
    <n v="-7007"/>
  </r>
  <r>
    <x v="16"/>
    <s v="Sparisj. Kópavogs, 403774"/>
    <d v="2017-12-29T00:00:00"/>
    <n v="67"/>
    <s v="Vextir"/>
    <s v="INNVEXT"/>
    <n v="35038"/>
  </r>
  <r>
    <x v="16"/>
    <s v="Sparisj. Kópavogs, 403774"/>
    <d v="2017-01-01T00:00:00"/>
    <n v="0"/>
    <s v="flutt frá fyrr ári"/>
    <m/>
    <n v="9934843"/>
  </r>
  <r>
    <x v="17"/>
    <s v="Sparisj. Kópavogs, 551122"/>
    <d v="2017-12-29T00:00:00"/>
    <n v="72"/>
    <s v="Útborgun"/>
    <s v="FJSKATT"/>
    <n v="-12273"/>
  </r>
  <r>
    <x v="17"/>
    <s v="Sparisj. Kópavogs, 551122"/>
    <d v="2017-12-29T00:00:00"/>
    <n v="72"/>
    <s v="Vextir"/>
    <s v="INNVEXT"/>
    <n v="61367"/>
  </r>
  <r>
    <x v="17"/>
    <s v="Sparisj. Kópavogs, 551122"/>
    <d v="2017-01-01T00:00:00"/>
    <n v="0"/>
    <s v="flutt frá fyrr ári"/>
    <m/>
    <n v="2351495"/>
  </r>
  <r>
    <x v="18"/>
    <s v="Sparisj. Kópavogs, 9572"/>
    <d v="2017-01-03T00:00:00"/>
    <n v="85"/>
    <s v="Ragnheiður Sveinsdóttir"/>
    <s v="Elko"/>
    <n v="-7995"/>
  </r>
  <r>
    <x v="18"/>
    <s v="Sparisj. Kópavogs, 9572"/>
    <d v="2017-01-09T00:00:00"/>
    <n v="86"/>
    <s v="Þjónustugjald"/>
    <s v="ÞJONGJ."/>
    <n v="-375"/>
  </r>
  <r>
    <x v="18"/>
    <s v="Sparisj. Kópavogs, 9572"/>
    <d v="2017-01-17T00:00:00"/>
    <n v="87"/>
    <s v="Krónan Hamraborg."/>
    <s v="kaffikostn"/>
    <n v="-1234"/>
  </r>
  <r>
    <x v="18"/>
    <s v="Sparisj. Kópavogs, 9572"/>
    <d v="2017-01-19T00:00:00"/>
    <n v="88"/>
    <s v="GÓÐI HIRÐIRINN"/>
    <m/>
    <n v="-2500"/>
  </r>
  <r>
    <x v="18"/>
    <s v="Sparisj. Kópavogs, 9572"/>
    <d v="2017-01-31T00:00:00"/>
    <n v="89"/>
    <s v="Síminn hf."/>
    <s v="SÍMI"/>
    <n v="-16671"/>
  </r>
  <r>
    <x v="18"/>
    <s v="Sparisj. Kópavogs, 9572"/>
    <d v="2017-02-01T00:00:00"/>
    <n v="90"/>
    <s v="Guðrún Þórarinsdóttir"/>
    <s v="MILLIF."/>
    <n v="2500"/>
  </r>
  <r>
    <x v="18"/>
    <s v="Sparisj. Kópavogs, 9572"/>
    <d v="2017-02-01T00:00:00"/>
    <n v="91"/>
    <s v="Kassauppgjör"/>
    <s v="10"/>
    <n v="25500"/>
  </r>
  <r>
    <x v="18"/>
    <s v="Sparisj. Kópavogs, 9572"/>
    <d v="2017-02-22T00:00:00"/>
    <n v="92"/>
    <s v="Guðrún Björg Tómasdóttir"/>
    <s v="SÍMI"/>
    <n v="-3000"/>
  </r>
  <r>
    <x v="18"/>
    <s v="Sparisj. Kópavogs, 9572"/>
    <d v="2017-02-23T00:00:00"/>
    <n v="93"/>
    <s v="Mæðrastyrksnefnd Kópavogs - kassauppgj"/>
    <s v="11"/>
    <n v="15988"/>
  </r>
  <r>
    <x v="18"/>
    <s v="Sparisj. Kópavogs, 9572"/>
    <d v="2017-02-28T00:00:00"/>
    <n v="94"/>
    <s v="Síminn hf."/>
    <s v="SÍMI"/>
    <n v="-16978"/>
  </r>
  <r>
    <x v="18"/>
    <s v="Sparisj. Kópavogs, 9572"/>
    <d v="2017-03-07T00:00:00"/>
    <n v="95"/>
    <s v="Hjördís Smith"/>
    <s v="AKSTUR"/>
    <n v="-24128"/>
  </r>
  <r>
    <x v="18"/>
    <s v="Sparisj. Kópavogs, 9572"/>
    <d v="2017-03-08T00:00:00"/>
    <n v="96"/>
    <s v="Kassauppgjör"/>
    <s v="12"/>
    <n v="28778"/>
  </r>
  <r>
    <x v="18"/>
    <s v="Sparisj. Kópavogs, 9572"/>
    <d v="2017-03-14T00:00:00"/>
    <n v="97"/>
    <s v="Bónus Nýbýlavegi"/>
    <s v="kaffikostn"/>
    <n v="-795"/>
  </r>
  <r>
    <x v="18"/>
    <s v="Sparisj. Kópavogs, 9572"/>
    <d v="2017-03-20T00:00:00"/>
    <n v="98"/>
    <s v="Bókhald og kennsla ehf."/>
    <s v="bókhald"/>
    <n v="-129580"/>
  </r>
  <r>
    <x v="18"/>
    <s v="Sparisj. Kópavogs, 9572"/>
    <d v="2017-03-22T00:00:00"/>
    <n v="99"/>
    <s v="Kassauppgjör"/>
    <s v="14"/>
    <n v="11000"/>
  </r>
  <r>
    <x v="18"/>
    <s v="Sparisj. Kópavogs, 9572"/>
    <d v="2017-03-22T00:00:00"/>
    <n v="100"/>
    <s v="Kassauppgjör"/>
    <s v="13"/>
    <n v="21000"/>
  </r>
  <r>
    <x v="18"/>
    <s v="Sparisj. Kópavogs, 9572"/>
    <d v="2017-03-22T00:00:00"/>
    <n v="100"/>
    <s v="Kassauppgjör"/>
    <s v="13"/>
    <n v="1455"/>
  </r>
  <r>
    <x v="18"/>
    <s v="Sparisj. Kópavogs, 9572"/>
    <d v="2017-03-30T00:00:00"/>
    <n v="101"/>
    <s v="Síminn hf."/>
    <s v="SÍMI"/>
    <n v="-12146"/>
  </r>
  <r>
    <x v="18"/>
    <s v="Sparisj. Kópavogs, 9572"/>
    <d v="2017-04-05T00:00:00"/>
    <n v="102"/>
    <s v="Kassauppgjör"/>
    <s v="15"/>
    <n v="26500"/>
  </r>
  <r>
    <x v="18"/>
    <s v="Sparisj. Kópavogs, 9572"/>
    <d v="2017-04-05T00:00:00"/>
    <n v="102"/>
    <s v="Kassauppgjör"/>
    <s v="15"/>
    <n v="1600"/>
  </r>
  <r>
    <x v="18"/>
    <s v="Sparisj. Kópavogs, 9572"/>
    <d v="2017-04-05T00:00:00"/>
    <n v="102"/>
    <s v="MOTB42770108"/>
    <s v="15"/>
    <n v="-28100"/>
  </r>
  <r>
    <x v="18"/>
    <s v="Sparisj. Kópavogs, 9572"/>
    <d v="2017-04-05T00:00:00"/>
    <n v="102"/>
    <s v="BAKF01"/>
    <s v="15"/>
    <n v="28100"/>
  </r>
  <r>
    <x v="18"/>
    <s v="Sparisj. Kópavogs, 9572"/>
    <d v="2017-04-10T00:00:00"/>
    <n v="103"/>
    <s v="Þjónustugjald"/>
    <s v="ÞJONGJ."/>
    <n v="-150"/>
  </r>
  <r>
    <x v="18"/>
    <s v="Sparisj. Kópavogs, 9572"/>
    <d v="2017-04-26T00:00:00"/>
    <n v="104"/>
    <s v="Framleiðslugjald debetkorts"/>
    <s v="N.DKORT"/>
    <n v="-1100"/>
  </r>
  <r>
    <x v="18"/>
    <s v="Sparisj. Kópavogs, 9572"/>
    <d v="2017-04-27T00:00:00"/>
    <n v="105"/>
    <s v="Ragnheiður Sveinsdóttir"/>
    <s v="a4"/>
    <n v="-3149"/>
  </r>
  <r>
    <x v="18"/>
    <s v="Sparisj. Kópavogs, 9572"/>
    <d v="2017-04-27T00:00:00"/>
    <n v="106"/>
    <s v="Síminn hf."/>
    <s v="SÍMI"/>
    <n v="-13029"/>
  </r>
  <r>
    <x v="18"/>
    <s v="Sparisj. Kópavogs, 9572"/>
    <d v="2017-05-04T00:00:00"/>
    <n v="107"/>
    <s v="Bónus Nýbýlavegi"/>
    <s v="kaffikostn"/>
    <n v="-1590"/>
  </r>
  <r>
    <x v="18"/>
    <s v="Sparisj. Kópavogs, 9572"/>
    <d v="2017-05-08T00:00:00"/>
    <n v="108"/>
    <s v="Kassauppgjör"/>
    <s v="16"/>
    <n v="22020"/>
  </r>
  <r>
    <x v="18"/>
    <s v="Sparisj. Kópavogs, 9572"/>
    <d v="2017-05-17T00:00:00"/>
    <n v="109"/>
    <s v="Kassauppgjör"/>
    <s v="17"/>
    <n v="31147"/>
  </r>
  <r>
    <x v="18"/>
    <s v="Sparisj. Kópavogs, 9572"/>
    <d v="2017-05-19T00:00:00"/>
    <n v="110"/>
    <s v="Guðlaug Erla Jónsdóttir"/>
    <s v="vefn.vara"/>
    <n v="-2625"/>
  </r>
  <r>
    <x v="18"/>
    <s v="Sparisj. Kópavogs, 9572"/>
    <d v="2017-05-30T00:00:00"/>
    <n v="111"/>
    <s v="Krónan Hamraborg."/>
    <s v="kaffikostn"/>
    <n v="-635"/>
  </r>
  <r>
    <x v="18"/>
    <s v="Sparisj. Kópavogs, 9572"/>
    <d v="2017-05-31T00:00:00"/>
    <n v="112"/>
    <s v="Síminn hf."/>
    <s v="SÍMI"/>
    <n v="-12324"/>
  </r>
  <r>
    <x v="18"/>
    <s v="Sparisj. Kópavogs, 9572"/>
    <d v="2017-05-31T00:00:00"/>
    <n v="113"/>
    <s v="Skotsilfur"/>
    <s v="18"/>
    <n v="17000"/>
  </r>
  <r>
    <x v="18"/>
    <s v="Sparisj. Kópavogs, 9572"/>
    <d v="2017-06-19T00:00:00"/>
    <n v="114"/>
    <s v="Íslandspóstur v/skeyta"/>
    <s v="skeyti"/>
    <n v="-1320"/>
  </r>
  <r>
    <x v="18"/>
    <s v="Sparisj. Kópavogs, 9572"/>
    <d v="2017-06-29T00:00:00"/>
    <n v="115"/>
    <s v="Síminn hf."/>
    <s v="SÍMI"/>
    <n v="-2683"/>
  </r>
  <r>
    <x v="18"/>
    <s v="Sparisj. Kópavogs, 9572"/>
    <d v="2017-07-06T00:00:00"/>
    <n v="116"/>
    <s v="Krónan Hamraborg."/>
    <s v="kaffikostn"/>
    <n v="-2505"/>
  </r>
  <r>
    <x v="18"/>
    <s v="Sparisj. Kópavogs, 9572"/>
    <d v="2017-07-31T00:00:00"/>
    <n v="117"/>
    <s v="Síminn hf."/>
    <s v="SÍMI"/>
    <n v="-3389"/>
  </r>
  <r>
    <x v="18"/>
    <s v="Sparisj. Kópavogs, 9572"/>
    <d v="2017-08-11T00:00:00"/>
    <n v="118"/>
    <s v="Krónan Hamraborg."/>
    <s v="kaffikostn"/>
    <n v="-3360"/>
  </r>
  <r>
    <x v="18"/>
    <s v="Sparisj. Kópavogs, 9572"/>
    <d v="2017-08-28T00:00:00"/>
    <n v="119"/>
    <s v="Krónan Hamraborg."/>
    <s v="kaffikostn"/>
    <n v="-1237"/>
  </r>
  <r>
    <x v="18"/>
    <s v="Sparisj. Kópavogs, 9572"/>
    <d v="2017-08-31T00:00:00"/>
    <n v="120"/>
    <s v="Síminn hf."/>
    <s v="SÍMI"/>
    <n v="-3594"/>
  </r>
  <r>
    <x v="18"/>
    <s v="Sparisj. Kópavogs, 9572"/>
    <d v="2017-09-05T00:00:00"/>
    <n v="121"/>
    <s v="Krónan Hamraborg."/>
    <s v="kaffikostn"/>
    <n v="-1869"/>
  </r>
  <r>
    <x v="18"/>
    <s v="Sparisj. Kópavogs, 9572"/>
    <d v="2017-09-07T00:00:00"/>
    <n v="122"/>
    <s v="Guðlaug Erla Jónsdóttir"/>
    <s v="Rennilás"/>
    <n v="-2020"/>
  </r>
  <r>
    <x v="18"/>
    <s v="Sparisj. Kópavogs, 9572"/>
    <d v="2017-09-13T00:00:00"/>
    <n v="123"/>
    <s v="Skotsilfur"/>
    <s v="19"/>
    <n v="82500"/>
  </r>
  <r>
    <x v="18"/>
    <s v="Sparisj. Kópavogs, 9572"/>
    <d v="2017-09-13T00:00:00"/>
    <n v="123"/>
    <s v="Kassauppgjör"/>
    <s v="19"/>
    <n v="650"/>
  </r>
  <r>
    <x v="18"/>
    <s v="Sparisj. Kópavogs, 9572"/>
    <d v="2017-09-21T00:00:00"/>
    <n v="124"/>
    <s v="Jón B Aspar"/>
    <s v="AKSTUR"/>
    <n v="-7000"/>
  </r>
  <r>
    <x v="18"/>
    <s v="Sparisj. Kópavogs, 9572"/>
    <d v="2017-09-27T00:00:00"/>
    <n v="125"/>
    <s v="Skotsilfur"/>
    <s v="20"/>
    <n v="40500"/>
  </r>
  <r>
    <x v="18"/>
    <s v="Sparisj. Kópavogs, 9572"/>
    <d v="2017-09-27T00:00:00"/>
    <n v="125"/>
    <s v="Skotsilfur"/>
    <s v="20"/>
    <n v="500"/>
  </r>
  <r>
    <x v="18"/>
    <s v="Sparisj. Kópavogs, 9572"/>
    <d v="2017-09-27T00:00:00"/>
    <n v="125"/>
    <s v="Skotsilfur"/>
    <s v="20"/>
    <n v="7359"/>
  </r>
  <r>
    <x v="18"/>
    <s v="Sparisj. Kópavogs, 9572"/>
    <d v="2017-09-28T00:00:00"/>
    <n v="126"/>
    <s v="Síminn hf."/>
    <s v="SÍMI"/>
    <n v="-3932"/>
  </r>
  <r>
    <x v="18"/>
    <s v="Sparisj. Kópavogs, 9572"/>
    <d v="2017-10-11T00:00:00"/>
    <n v="127"/>
    <s v="Skotsilfur"/>
    <s v="21"/>
    <n v="31500"/>
  </r>
  <r>
    <x v="18"/>
    <s v="Sparisj. Kópavogs, 9572"/>
    <d v="2017-10-11T00:00:00"/>
    <n v="127"/>
    <s v="Kassauppgjör"/>
    <s v="21"/>
    <n v="1998"/>
  </r>
  <r>
    <x v="18"/>
    <s v="Sparisj. Kópavogs, 9572"/>
    <d v="2017-10-25T00:00:00"/>
    <n v="128"/>
    <s v="A4 Verslun"/>
    <s v="blekhylki ofl"/>
    <n v="-10999"/>
  </r>
  <r>
    <x v="18"/>
    <s v="Sparisj. Kópavogs, 9572"/>
    <d v="2017-10-25T00:00:00"/>
    <n v="129"/>
    <s v="Skotsilfur"/>
    <s v="22"/>
    <n v="48500"/>
  </r>
  <r>
    <x v="18"/>
    <s v="Sparisj. Kópavogs, 9572"/>
    <d v="2017-10-25T00:00:00"/>
    <n v="129"/>
    <s v="Kassauppgjör"/>
    <s v="22"/>
    <n v="704"/>
  </r>
  <r>
    <x v="18"/>
    <s v="Sparisj. Kópavogs, 9572"/>
    <d v="2017-10-30T00:00:00"/>
    <n v="130"/>
    <s v="BYKO-Breidd"/>
    <s v="ræsting"/>
    <n v="-895"/>
  </r>
  <r>
    <x v="18"/>
    <s v="Sparisj. Kópavogs, 9572"/>
    <d v="2017-10-31T00:00:00"/>
    <n v="131"/>
    <s v="Síminn hf."/>
    <s v="SÍMI"/>
    <n v="-17216"/>
  </r>
  <r>
    <x v="18"/>
    <s v="Sparisj. Kópavogs, 9572"/>
    <d v="2017-11-01T00:00:00"/>
    <n v="132"/>
    <s v="Anna Kristinsdóttir"/>
    <s v="AKSTUR"/>
    <n v="-33872"/>
  </r>
  <r>
    <x v="18"/>
    <s v="Sparisj. Kópavogs, 9572"/>
    <d v="2017-11-08T00:00:00"/>
    <n v="133"/>
    <s v="Mæðrastyrksnefnd Kópavogs"/>
    <s v="23"/>
    <n v="1000"/>
  </r>
  <r>
    <x v="18"/>
    <s v="Sparisj. Kópavogs, 9572"/>
    <d v="2017-11-08T00:00:00"/>
    <n v="133"/>
    <s v="Skotsilfur"/>
    <s v="23"/>
    <n v="27000"/>
  </r>
  <r>
    <x v="18"/>
    <s v="Sparisj. Kópavogs, 9572"/>
    <d v="2017-11-10T00:00:00"/>
    <n v="134"/>
    <s v="GÓÐI HIRÐIRINN"/>
    <s v="Smávara"/>
    <n v="-250"/>
  </r>
  <r>
    <x v="18"/>
    <s v="Sparisj. Kópavogs, 9572"/>
    <d v="2017-11-17T00:00:00"/>
    <n v="138"/>
    <s v="Verkfæralagerinn"/>
    <s v="límband"/>
    <n v="-1170"/>
  </r>
  <r>
    <x v="18"/>
    <s v="Sparisj. Kópavogs, 9572"/>
    <d v="2017-11-22T00:00:00"/>
    <n v="139"/>
    <s v="Kassauppgjör"/>
    <s v="24"/>
    <n v="37500"/>
  </r>
  <r>
    <x v="18"/>
    <s v="Sparisj. Kópavogs, 9572"/>
    <d v="2017-11-22T00:00:00"/>
    <n v="139"/>
    <s v="Kassauppgjör"/>
    <s v="24"/>
    <n v="2350"/>
  </r>
  <r>
    <x v="18"/>
    <s v="Sparisj. Kópavogs, 9572"/>
    <d v="2017-11-24T00:00:00"/>
    <n v="135"/>
    <s v="GÓÐI HIRÐIRINN"/>
    <s v="Smávara"/>
    <n v="-450"/>
  </r>
  <r>
    <x v="18"/>
    <s v="Sparisj. Kópavogs, 9572"/>
    <d v="2017-11-27T00:00:00"/>
    <n v="140"/>
    <s v="BYKO-Breidd"/>
    <s v="viðhald"/>
    <n v="-2722"/>
  </r>
  <r>
    <x v="18"/>
    <s v="Sparisj. Kópavogs, 9572"/>
    <d v="2017-11-30T00:00:00"/>
    <n v="141"/>
    <s v="Síminn hf."/>
    <s v="SÍMI"/>
    <n v="-12374"/>
  </r>
  <r>
    <x v="18"/>
    <s v="Sparisj. Kópavogs, 9572"/>
    <d v="2017-12-05T00:00:00"/>
    <n v="142"/>
    <s v="Krónan Hamraborg."/>
    <s v="kaffikostn"/>
    <n v="-1655"/>
  </r>
  <r>
    <x v="18"/>
    <s v="Sparisj. Kópavogs, 9572"/>
    <d v="2017-12-06T00:00:00"/>
    <n v="143"/>
    <s v="Ragnheiður Sveinsdóttir"/>
    <s v="blekhylki "/>
    <n v="-8998"/>
  </r>
  <r>
    <x v="18"/>
    <s v="Sparisj. Kópavogs, 9572"/>
    <d v="2017-12-07T00:00:00"/>
    <n v="144"/>
    <s v="Húsasm Blómav. Skútuvogi"/>
    <s v="Trappa"/>
    <n v="-10095"/>
  </r>
  <r>
    <x v="18"/>
    <s v="Sparisj. Kópavogs, 9572"/>
    <d v="2017-12-08T00:00:00"/>
    <n v="145"/>
    <s v="Íslandsbanki hf, útibú 0511"/>
    <s v="25"/>
    <n v="42000"/>
  </r>
  <r>
    <x v="18"/>
    <s v="Sparisj. Kópavogs, 9572"/>
    <d v="2017-12-11T00:00:00"/>
    <n v="146"/>
    <s v="Sendibíll/Jón"/>
    <s v="AKSTUR"/>
    <n v="-5000"/>
  </r>
  <r>
    <x v="18"/>
    <s v="Sparisj. Kópavogs, 9572"/>
    <d v="2017-12-11T00:00:00"/>
    <n v="136"/>
    <s v="Krónan Hamraborg."/>
    <s v="Kafffikostn"/>
    <n v="-7808"/>
  </r>
  <r>
    <x v="18"/>
    <s v="Sparisj. Kópavogs, 9572"/>
    <d v="2017-12-14T00:00:00"/>
    <n v="137"/>
    <s v="Krónan Hamraborg."/>
    <s v="Kafffikostn"/>
    <n v="-2906"/>
  </r>
  <r>
    <x v="18"/>
    <s v="Sparisj. Kópavogs, 9572"/>
    <d v="2017-12-14T00:00:00"/>
    <n v="147"/>
    <s v="Ragnheiður Sveinsdóttir"/>
    <s v="AKSTUR"/>
    <n v="-33640"/>
  </r>
  <r>
    <x v="18"/>
    <s v="Sparisj. Kópavogs, 9572"/>
    <d v="2017-12-15T00:00:00"/>
    <n v="148"/>
    <s v="Guðrún Björg Tómasdóttir"/>
    <s v="AKSTUR"/>
    <n v="-11600"/>
  </r>
  <r>
    <x v="18"/>
    <s v="Sparisj. Kópavogs, 9572"/>
    <d v="2017-12-15T00:00:00"/>
    <n v="149"/>
    <s v="Bónus Nýbýlavegi"/>
    <s v="STYRKIR"/>
    <n v="-6717"/>
  </r>
  <r>
    <x v="18"/>
    <s v="Sparisj. Kópavogs, 9572"/>
    <d v="2017-12-15T00:00:00"/>
    <n v="150"/>
    <s v="Hjördís Smith"/>
    <s v="AKSTUR"/>
    <n v="-27840"/>
  </r>
  <r>
    <x v="18"/>
    <s v="Sparisj. Kópavogs, 9572"/>
    <d v="2017-12-15T00:00:00"/>
    <n v="151"/>
    <s v="Anna Kristinsdóttir"/>
    <s v="AKSTUR"/>
    <n v="-14616"/>
  </r>
  <r>
    <x v="18"/>
    <s v="Sparisj. Kópavogs, 9572"/>
    <d v="2017-12-15T00:00:00"/>
    <n v="152"/>
    <s v="Erla Guðríður Líndal"/>
    <s v="AKSTUR"/>
    <n v="-29812"/>
  </r>
  <r>
    <x v="18"/>
    <s v="Sparisj. Kópavogs, 9572"/>
    <d v="2017-12-20T00:00:00"/>
    <n v="153"/>
    <s v="Íslandspóstur ohf. - seðilgjald"/>
    <s v="Fjölpóstur"/>
    <n v="-250"/>
  </r>
  <r>
    <x v="18"/>
    <s v="Sparisj. Kópavogs, 9572"/>
    <d v="2017-12-20T00:00:00"/>
    <n v="153"/>
    <s v="Íslandspóstur ohf."/>
    <s v="Fjölpóstur"/>
    <n v="-6423"/>
  </r>
  <r>
    <x v="18"/>
    <s v="Sparisj. Kópavogs, 9572"/>
    <d v="2017-12-28T00:00:00"/>
    <n v="154"/>
    <s v="Síminn hf."/>
    <s v="SÍMI"/>
    <n v="-12784"/>
  </r>
  <r>
    <x v="18"/>
    <s v="Sparisj. Kópavogs, 9572"/>
    <d v="2017-12-28T00:00:00"/>
    <n v="155"/>
    <s v="Ragnheiður Sveinsdóttir"/>
    <s v="umslög, frímerki ofl."/>
    <n v="-10408"/>
  </r>
  <r>
    <x v="18"/>
    <s v="Sparisj. Kópavogs, 9572"/>
    <d v="2017-12-29T00:00:00"/>
    <n v="156"/>
    <s v="Fjármagnstekjuskattur"/>
    <s v="FJSKATT"/>
    <n v="-174"/>
  </r>
  <r>
    <x v="18"/>
    <s v="Sparisj. Kópavogs, 9572"/>
    <d v="2017-12-29T00:00:00"/>
    <n v="157"/>
    <s v="Innvextir"/>
    <s v="INNVEXT"/>
    <n v="870"/>
  </r>
  <r>
    <x v="18"/>
    <s v="Sparisj. Kópavogs, 9572"/>
    <d v="2017-01-01T00:00:00"/>
    <n v="0"/>
    <s v="flutt frá fyrr ári"/>
    <m/>
    <n v="232064"/>
  </r>
  <r>
    <x v="19"/>
    <s v="Byr sparisj. 762174 net"/>
    <d v="2017-01-31T00:00:00"/>
    <n v="73"/>
    <s v="Útborgun"/>
    <s v="FJSKATT"/>
    <n v="-596"/>
  </r>
  <r>
    <x v="19"/>
    <s v="Byr sparisj. 762174 net"/>
    <d v="2017-01-31T00:00:00"/>
    <n v="73"/>
    <s v="Vextir"/>
    <s v="INNVEXT"/>
    <n v="2983"/>
  </r>
  <r>
    <x v="19"/>
    <s v="Byr sparisj. 762174 net"/>
    <d v="2017-02-28T00:00:00"/>
    <n v="74"/>
    <s v="Útborgun"/>
    <s v="FJSKATT"/>
    <n v="-597"/>
  </r>
  <r>
    <x v="19"/>
    <s v="Byr sparisj. 762174 net"/>
    <d v="2017-02-28T00:00:00"/>
    <n v="74"/>
    <s v="Vextir"/>
    <s v="INNVEXT"/>
    <n v="2989"/>
  </r>
  <r>
    <x v="19"/>
    <s v="Byr sparisj. 762174 net"/>
    <d v="2017-03-31T00:00:00"/>
    <n v="75"/>
    <s v="Útborgun"/>
    <s v="FJSKATT"/>
    <n v="-599"/>
  </r>
  <r>
    <x v="19"/>
    <s v="Byr sparisj. 762174 net"/>
    <d v="2017-03-31T00:00:00"/>
    <n v="75"/>
    <s v="Vextir"/>
    <s v="INNVEXT"/>
    <n v="2995"/>
  </r>
  <r>
    <x v="19"/>
    <s v="Byr sparisj. 762174 net"/>
    <d v="2017-04-28T00:00:00"/>
    <n v="76"/>
    <s v="Útborgun"/>
    <s v="FJSKATT"/>
    <n v="-600"/>
  </r>
  <r>
    <x v="19"/>
    <s v="Byr sparisj. 762174 net"/>
    <d v="2017-04-28T00:00:00"/>
    <n v="76"/>
    <s v="Vextir"/>
    <s v="INNVEXT"/>
    <n v="3000"/>
  </r>
  <r>
    <x v="19"/>
    <s v="Byr sparisj. 762174 net"/>
    <d v="2017-05-31T00:00:00"/>
    <n v="77"/>
    <s v="Útborgun"/>
    <s v="FJSKATT"/>
    <n v="-584"/>
  </r>
  <r>
    <x v="19"/>
    <s v="Byr sparisj. 762174 net"/>
    <d v="2017-05-31T00:00:00"/>
    <n v="77"/>
    <s v="Vextir"/>
    <s v="INNVEXT"/>
    <n v="2924"/>
  </r>
  <r>
    <x v="19"/>
    <s v="Byr sparisj. 762174 net"/>
    <d v="2017-06-30T00:00:00"/>
    <n v="78"/>
    <s v="Útborgun"/>
    <s v="FJSKATT"/>
    <n v="-535"/>
  </r>
  <r>
    <x v="19"/>
    <s v="Byr sparisj. 762174 net"/>
    <d v="2017-06-30T00:00:00"/>
    <n v="78"/>
    <s v="Vextir"/>
    <s v="INNVEXT"/>
    <n v="2677"/>
  </r>
  <r>
    <x v="19"/>
    <s v="Byr sparisj. 762174 net"/>
    <d v="2017-07-31T00:00:00"/>
    <n v="79"/>
    <s v="Útborgun"/>
    <s v="FJSKATT"/>
    <n v="-501"/>
  </r>
  <r>
    <x v="19"/>
    <s v="Byr sparisj. 762174 net"/>
    <d v="2017-07-31T00:00:00"/>
    <n v="79"/>
    <s v="Vextir"/>
    <s v="INNVEXT"/>
    <n v="2509"/>
  </r>
  <r>
    <x v="19"/>
    <s v="Byr sparisj. 762174 net"/>
    <d v="2017-08-31T00:00:00"/>
    <n v="80"/>
    <s v="Útborgun"/>
    <s v="FJSKATT"/>
    <n v="-502"/>
  </r>
  <r>
    <x v="19"/>
    <s v="Byr sparisj. 762174 net"/>
    <d v="2017-08-31T00:00:00"/>
    <n v="80"/>
    <s v="Vextir"/>
    <s v="INNVEXT"/>
    <n v="2513"/>
  </r>
  <r>
    <x v="19"/>
    <s v="Byr sparisj. 762174 net"/>
    <d v="2017-09-29T00:00:00"/>
    <n v="81"/>
    <s v="Útborgun"/>
    <s v="FJSKATT"/>
    <n v="-503"/>
  </r>
  <r>
    <x v="19"/>
    <s v="Byr sparisj. 762174 net"/>
    <d v="2017-09-29T00:00:00"/>
    <n v="81"/>
    <s v="Vextir"/>
    <s v="INNVEXT"/>
    <n v="2517"/>
  </r>
  <r>
    <x v="19"/>
    <s v="Byr sparisj. 762174 net"/>
    <d v="2017-10-31T00:00:00"/>
    <n v="82"/>
    <s v="Útborgun"/>
    <s v="FJSKATT"/>
    <n v="-471"/>
  </r>
  <r>
    <x v="19"/>
    <s v="Byr sparisj. 762174 net"/>
    <d v="2017-10-31T00:00:00"/>
    <n v="82"/>
    <s v="Vextir"/>
    <s v="INNVEXT"/>
    <n v="2355"/>
  </r>
  <r>
    <x v="19"/>
    <s v="Byr sparisj. 762174 net"/>
    <d v="2017-11-30T00:00:00"/>
    <n v="83"/>
    <s v="Útborgun"/>
    <s v="FJSKATT"/>
    <n v="-455"/>
  </r>
  <r>
    <x v="19"/>
    <s v="Byr sparisj. 762174 net"/>
    <d v="2017-11-30T00:00:00"/>
    <n v="83"/>
    <s v="Vextir"/>
    <s v="INNVEXT"/>
    <n v="2275"/>
  </r>
  <r>
    <x v="19"/>
    <s v="Byr sparisj. 762174 net"/>
    <d v="2017-12-29T00:00:00"/>
    <n v="84"/>
    <s v="Útborgun"/>
    <s v="FJSKATT"/>
    <n v="-455"/>
  </r>
  <r>
    <x v="19"/>
    <s v="Byr sparisj. 762174 net"/>
    <d v="2017-12-29T00:00:00"/>
    <n v="84"/>
    <s v="Vextir"/>
    <s v="INNVEXT"/>
    <n v="2278"/>
  </r>
  <r>
    <x v="19"/>
    <s v="Byr sparisj. 762174 net"/>
    <d v="2017-01-01T00:00:00"/>
    <n v="0"/>
    <s v="flutt frá fyrr ári"/>
    <m/>
    <n v="1230107"/>
  </r>
  <r>
    <x v="20"/>
    <s v="Útistandandi framlög"/>
    <d v="2017-12-08T00:00:00"/>
    <n v="159"/>
    <s v="Arion banki - styrktarnefnd"/>
    <m/>
    <n v="150000"/>
  </r>
  <r>
    <x v="21"/>
    <s v="Matarmiðar"/>
    <d v="2017-12-30T00:00:00"/>
    <n v="70"/>
    <s v="Birgðir matarkort 31.12.17 - 137x5000"/>
    <m/>
    <n v="-685000"/>
  </r>
  <r>
    <x v="21"/>
    <s v="Matarmiðar"/>
    <d v="2017-12-30T00:00:00"/>
    <n v="70"/>
    <s v="Birgðir matarkort 31.12.17 - 33 x 10000"/>
    <m/>
    <n v="330000"/>
  </r>
  <r>
    <x v="21"/>
    <s v="Matarmiðar"/>
    <d v="2017-12-30T00:00:00"/>
    <n v="71"/>
    <s v="Birgðir matarkort 31.12.17 eftirst. "/>
    <m/>
    <n v="100000"/>
  </r>
  <r>
    <x v="21"/>
    <s v="Matarmiðar"/>
    <d v="2017-01-01T00:00:00"/>
    <n v="0"/>
    <s v="flutt frá fyrr ári"/>
    <m/>
    <n v="685000"/>
  </r>
  <r>
    <x v="22"/>
    <s v="Óráðstafað eigið fé 01.01."/>
    <d v="2017-01-01T00:00:00"/>
    <n v="0"/>
    <s v="flutt frá fyrr ári"/>
    <m/>
    <n v="-13853563"/>
  </r>
  <r>
    <x v="23"/>
    <s v="Ógreiddir ýmsir reikningar"/>
    <d v="2017-01-13T00:00:00"/>
    <n v="3"/>
    <s v="John Lindsay hf."/>
    <s v="REIKN."/>
    <n v="137197"/>
  </r>
  <r>
    <x v="23"/>
    <s v="Ógreiddir ýmsir reikningar"/>
    <d v="2017-01-16T00:00:00"/>
    <n v="4"/>
    <s v="Mjólkursamsalan ehf."/>
    <s v="MILLIF."/>
    <n v="131673"/>
  </r>
  <r>
    <x v="23"/>
    <s v="Ógreiddir ýmsir reikningar"/>
    <d v="2017-01-20T00:00:00"/>
    <n v="5"/>
    <s v="Hagkaup"/>
    <s v="INNHÞJ"/>
    <n v="129102"/>
  </r>
  <r>
    <x v="23"/>
    <s v="Ógreiddir ýmsir reikningar"/>
    <d v="2017-01-20T00:00:00"/>
    <n v="6"/>
    <s v="Ísfugl ehf."/>
    <s v="INNH."/>
    <n v="165478"/>
  </r>
  <r>
    <x v="23"/>
    <s v="Ógreiddir ýmsir reikningar"/>
    <d v="2017-01-31T00:00:00"/>
    <n v="89"/>
    <s v="Síminn hf."/>
    <s v="SÍMI"/>
    <n v="16671"/>
  </r>
  <r>
    <x v="23"/>
    <s v="Ógreiddir ýmsir reikningar"/>
    <d v="2017-01-01T00:00:00"/>
    <n v="0"/>
    <s v="flutt frá fyrr ári"/>
    <m/>
    <n v="-579946"/>
  </r>
  <r>
    <x v="23"/>
    <s v="Ógreiddir ýmsir reikningar"/>
    <d v="2017-12-31T00:00:00"/>
    <n v="157"/>
    <s v="Ógreiddir reikningar 31.12.17"/>
    <m/>
    <n v="-610377"/>
  </r>
  <r>
    <x v="23"/>
    <s v="Ógreiddir ýmsir reikningar"/>
    <d v="2017-12-31T00:00:00"/>
    <n v="158"/>
    <s v="Lr. Gamall munur"/>
    <m/>
    <n v="-175"/>
  </r>
  <r>
    <x v="24"/>
    <s v="Ymislegt - eftir að finna út"/>
    <d v="2017-12-15T00:00:00"/>
    <n v="50"/>
    <s v="Guðrún Björg Tómasdóttir - kemur til baka 28.13"/>
    <s v="MILLIF."/>
    <n v="11600"/>
  </r>
  <r>
    <x v="24"/>
    <s v="Ymislegt - eftir að finna út"/>
    <d v="2017-12-28T00:00:00"/>
    <n v="64"/>
    <s v="Guðrún Björg Tómasdóttir - lr. v/15.12"/>
    <m/>
    <n v="-11600"/>
  </r>
  <r>
    <x v="24"/>
    <s v="Ymislegt - eftir að finna út"/>
    <d v="2017-01-19T00:00:00"/>
    <n v="88"/>
    <s v="GÓÐI HIRÐIRINN - Ath. innl. GÞ 1.2.17"/>
    <m/>
    <n v="2500"/>
  </r>
  <r>
    <x v="24"/>
    <s v="Ymislegt - eftir að finna út"/>
    <d v="2017-02-01T00:00:00"/>
    <n v="90"/>
    <s v="Guðrún Þórarinsdóttir  sjá fskj. 88 Góði H."/>
    <m/>
    <n v="-2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29"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7"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1:P27"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7"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5"/>
  <sheetViews>
    <sheetView workbookViewId="0">
      <selection activeCell="C8" sqref="C8"/>
    </sheetView>
  </sheetViews>
  <sheetFormatPr defaultRowHeight="15" x14ac:dyDescent="0.25"/>
  <cols>
    <col min="2" max="2" width="15.5703125" customWidth="1"/>
  </cols>
  <sheetData>
    <row r="3" spans="2:11" x14ac:dyDescent="0.25">
      <c r="B3" t="s">
        <v>15</v>
      </c>
      <c r="C3" s="74" t="s">
        <v>62</v>
      </c>
    </row>
    <row r="4" spans="2:11" x14ac:dyDescent="0.25">
      <c r="B4" t="s">
        <v>16</v>
      </c>
      <c r="C4" s="215" t="s">
        <v>8</v>
      </c>
      <c r="D4" s="215"/>
      <c r="E4" s="215"/>
    </row>
    <row r="5" spans="2:11" x14ac:dyDescent="0.25">
      <c r="B5" t="s">
        <v>14</v>
      </c>
      <c r="C5">
        <v>2017</v>
      </c>
    </row>
    <row r="6" spans="2:11" x14ac:dyDescent="0.25">
      <c r="B6" t="s">
        <v>11</v>
      </c>
      <c r="C6">
        <v>2016</v>
      </c>
    </row>
    <row r="8" spans="2:11" x14ac:dyDescent="0.25">
      <c r="B8" t="s">
        <v>17</v>
      </c>
      <c r="C8" s="24" t="s">
        <v>8</v>
      </c>
      <c r="D8" s="4"/>
      <c r="E8" s="4"/>
      <c r="F8" s="4"/>
      <c r="G8" s="4"/>
      <c r="H8" s="4"/>
      <c r="I8" s="4"/>
      <c r="J8" s="4"/>
      <c r="K8" s="4"/>
    </row>
    <row r="155" spans="2:2" x14ac:dyDescent="0.25">
      <c r="B155" t="s">
        <v>1</v>
      </c>
    </row>
  </sheetData>
  <mergeCells count="1">
    <mergeCell ref="C4:E4"/>
  </mergeCells>
  <phoneticPr fontId="1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120" zoomScaleNormal="120" workbookViewId="0">
      <selection activeCell="E32" sqref="E32"/>
    </sheetView>
  </sheetViews>
  <sheetFormatPr defaultRowHeight="12" customHeight="1" x14ac:dyDescent="0.25"/>
  <cols>
    <col min="1" max="1" width="6.42578125" style="108" customWidth="1"/>
    <col min="2" max="2" width="25" customWidth="1"/>
    <col min="3" max="3" width="13.140625" style="7" customWidth="1"/>
    <col min="4" max="4" width="10.85546875" style="7" customWidth="1"/>
    <col min="5" max="5" width="12.7109375" style="7" customWidth="1"/>
    <col min="6" max="6" width="9.7109375" style="7" customWidth="1"/>
    <col min="7" max="7" width="13.140625" style="7" customWidth="1"/>
    <col min="8" max="8" width="6.42578125" style="3" customWidth="1"/>
    <col min="9" max="9" width="5.28515625" customWidth="1"/>
    <col min="10" max="10" width="14" style="7" customWidth="1"/>
    <col min="11" max="11" width="9.7109375" style="7" customWidth="1"/>
    <col min="12" max="12" width="10.5703125" customWidth="1"/>
    <col min="13" max="13" width="13.140625" bestFit="1" customWidth="1"/>
    <col min="14" max="14" width="15.28515625" bestFit="1" customWidth="1"/>
  </cols>
  <sheetData>
    <row r="1" spans="1:20" ht="12" customHeight="1" thickBot="1" x14ac:dyDescent="0.3">
      <c r="A1" s="106" t="s">
        <v>9</v>
      </c>
      <c r="B1" s="43" t="s">
        <v>5</v>
      </c>
      <c r="C1" s="44" t="s">
        <v>11</v>
      </c>
      <c r="D1" s="45" t="s">
        <v>10</v>
      </c>
      <c r="E1" s="45" t="s">
        <v>0</v>
      </c>
      <c r="F1" s="45" t="s">
        <v>6</v>
      </c>
      <c r="G1" s="45" t="s">
        <v>7</v>
      </c>
      <c r="H1" s="46" t="s">
        <v>13</v>
      </c>
      <c r="O1" s="183" t="s">
        <v>183</v>
      </c>
      <c r="P1" s="183" t="s">
        <v>174</v>
      </c>
      <c r="Q1" s="183"/>
      <c r="R1" s="183"/>
      <c r="S1" s="183"/>
      <c r="T1" s="183"/>
    </row>
    <row r="2" spans="1:20" ht="12" customHeight="1" x14ac:dyDescent="0.25">
      <c r="A2" s="113">
        <v>1110</v>
      </c>
      <c r="B2" s="84" t="s">
        <v>69</v>
      </c>
      <c r="C2" s="85"/>
      <c r="D2" s="7">
        <v>0</v>
      </c>
      <c r="E2" s="7">
        <f>SUMIF(DAGBÓK!F:F,aðalbók!A2,DAGBÓK!H:H)</f>
        <v>-9122000</v>
      </c>
      <c r="F2" s="110">
        <v>0</v>
      </c>
      <c r="G2" s="110">
        <f t="shared" ref="G2:G22" si="0">SUM(C2:F2)</f>
        <v>-9122000</v>
      </c>
      <c r="H2" s="3">
        <f>A2</f>
        <v>1110</v>
      </c>
      <c r="O2" s="196">
        <v>1110</v>
      </c>
      <c r="P2" s="187">
        <v>-9122000</v>
      </c>
    </row>
    <row r="3" spans="1:20" ht="12" customHeight="1" x14ac:dyDescent="0.25">
      <c r="A3" s="113">
        <v>1120</v>
      </c>
      <c r="B3" s="84" t="s">
        <v>71</v>
      </c>
      <c r="C3" s="85"/>
      <c r="D3" s="7">
        <v>0</v>
      </c>
      <c r="E3" s="7">
        <f>SUMIF(DAGBÓK!F:F,aðalbók!A3,DAGBÓK!H:H)</f>
        <v>-526049</v>
      </c>
      <c r="F3" s="110">
        <v>0</v>
      </c>
      <c r="G3" s="110">
        <f t="shared" si="0"/>
        <v>-526049</v>
      </c>
      <c r="H3" s="3">
        <f t="shared" ref="H3:H32" si="1">A3</f>
        <v>1120</v>
      </c>
      <c r="O3" s="196">
        <v>1120</v>
      </c>
      <c r="P3" s="187">
        <v>-526049</v>
      </c>
    </row>
    <row r="4" spans="1:20" ht="12" customHeight="1" x14ac:dyDescent="0.25">
      <c r="A4" s="113">
        <v>2520</v>
      </c>
      <c r="B4" s="84" t="s">
        <v>73</v>
      </c>
      <c r="C4" s="85"/>
      <c r="D4" s="7">
        <v>0</v>
      </c>
      <c r="E4" s="7">
        <f>SUMIF(DAGBÓK!F:F,aðalbók!A4,DAGBÓK!H:H)</f>
        <v>7775000</v>
      </c>
      <c r="F4" s="110">
        <v>0</v>
      </c>
      <c r="G4" s="110">
        <f t="shared" si="0"/>
        <v>7775000</v>
      </c>
      <c r="H4" s="3">
        <f t="shared" si="1"/>
        <v>2520</v>
      </c>
      <c r="M4" s="74"/>
      <c r="N4" s="7"/>
      <c r="O4" s="196">
        <v>2520</v>
      </c>
      <c r="P4" s="187">
        <v>7775000</v>
      </c>
    </row>
    <row r="5" spans="1:20" ht="12" customHeight="1" x14ac:dyDescent="0.25">
      <c r="A5" s="114">
        <v>2530</v>
      </c>
      <c r="B5" s="84" t="s">
        <v>75</v>
      </c>
      <c r="C5" s="85"/>
      <c r="D5" s="7">
        <v>0</v>
      </c>
      <c r="E5" s="7">
        <f>SUMIF(DAGBÓK!F:F,aðalbók!A5,DAGBÓK!H:H)</f>
        <v>3650001</v>
      </c>
      <c r="F5" s="110">
        <v>0</v>
      </c>
      <c r="G5" s="110">
        <f t="shared" si="0"/>
        <v>3650001</v>
      </c>
      <c r="H5" s="3">
        <f t="shared" si="1"/>
        <v>2530</v>
      </c>
      <c r="O5" s="196">
        <v>2530</v>
      </c>
      <c r="P5" s="187">
        <v>3650001</v>
      </c>
    </row>
    <row r="6" spans="1:20" s="74" customFormat="1" ht="12" customHeight="1" x14ac:dyDescent="0.25">
      <c r="A6" s="107" t="s">
        <v>76</v>
      </c>
      <c r="B6" s="84" t="s">
        <v>77</v>
      </c>
      <c r="C6" s="85"/>
      <c r="D6" s="79">
        <v>0</v>
      </c>
      <c r="E6" s="7">
        <f>SUMIF(DAGBÓK!F:F,aðalbók!A6,DAGBÓK!H:H)</f>
        <v>0</v>
      </c>
      <c r="F6" s="110">
        <v>0</v>
      </c>
      <c r="G6" s="110">
        <f t="shared" si="0"/>
        <v>0</v>
      </c>
      <c r="H6" s="3" t="str">
        <f t="shared" si="1"/>
        <v>2600</v>
      </c>
      <c r="J6" s="7"/>
      <c r="K6" s="7"/>
      <c r="M6"/>
      <c r="N6"/>
      <c r="O6" s="196">
        <v>3340</v>
      </c>
      <c r="P6" s="187">
        <v>25594</v>
      </c>
    </row>
    <row r="7" spans="1:20" ht="12" customHeight="1" x14ac:dyDescent="0.25">
      <c r="A7" s="113">
        <v>3340</v>
      </c>
      <c r="B7" s="84" t="s">
        <v>79</v>
      </c>
      <c r="C7" s="85"/>
      <c r="D7" s="7">
        <v>0</v>
      </c>
      <c r="E7" s="7">
        <f>SUMIF(DAGBÓK!F:F,aðalbók!A7,DAGBÓK!H:H)</f>
        <v>25594</v>
      </c>
      <c r="F7" s="110">
        <v>0</v>
      </c>
      <c r="G7" s="7">
        <f t="shared" si="0"/>
        <v>25594</v>
      </c>
      <c r="H7" s="3">
        <f t="shared" si="1"/>
        <v>3340</v>
      </c>
      <c r="O7" s="196">
        <v>3350</v>
      </c>
      <c r="P7" s="187">
        <v>4645</v>
      </c>
    </row>
    <row r="8" spans="1:20" ht="12" customHeight="1" x14ac:dyDescent="0.25">
      <c r="A8" s="114">
        <v>3350</v>
      </c>
      <c r="B8" s="84" t="s">
        <v>81</v>
      </c>
      <c r="C8" s="85"/>
      <c r="D8" s="7">
        <v>0</v>
      </c>
      <c r="E8" s="7">
        <f>SUMIF(DAGBÓK!F:F,aðalbók!A8,DAGBÓK!H:H)</f>
        <v>4645</v>
      </c>
      <c r="F8" s="110">
        <v>0</v>
      </c>
      <c r="G8" s="7">
        <f t="shared" si="0"/>
        <v>4645</v>
      </c>
      <c r="H8" s="3">
        <f t="shared" si="1"/>
        <v>3350</v>
      </c>
      <c r="L8" s="7"/>
      <c r="O8" s="196">
        <v>4150</v>
      </c>
      <c r="P8" s="187">
        <v>12817</v>
      </c>
    </row>
    <row r="9" spans="1:20" s="74" customFormat="1" ht="12" customHeight="1" x14ac:dyDescent="0.25">
      <c r="A9" s="114">
        <v>4150</v>
      </c>
      <c r="B9" s="84" t="s">
        <v>59</v>
      </c>
      <c r="C9" s="85"/>
      <c r="D9" s="7">
        <v>0</v>
      </c>
      <c r="E9" s="7">
        <f>SUMIF(DAGBÓK!F:F,aðalbók!A9,DAGBÓK!H:H)</f>
        <v>12817</v>
      </c>
      <c r="F9" s="110">
        <v>0</v>
      </c>
      <c r="G9" s="7">
        <f t="shared" si="0"/>
        <v>12817</v>
      </c>
      <c r="H9" s="3">
        <f t="shared" si="1"/>
        <v>4150</v>
      </c>
      <c r="J9" s="7"/>
      <c r="K9" s="7"/>
      <c r="L9" s="7"/>
      <c r="M9"/>
      <c r="N9"/>
      <c r="O9" s="196">
        <v>4160</v>
      </c>
      <c r="P9" s="187">
        <v>895</v>
      </c>
    </row>
    <row r="10" spans="1:20" s="68" customFormat="1" ht="12" customHeight="1" x14ac:dyDescent="0.25">
      <c r="A10" s="107" t="s">
        <v>83</v>
      </c>
      <c r="B10" s="84" t="s">
        <v>84</v>
      </c>
      <c r="C10" s="85"/>
      <c r="D10" s="7">
        <v>0</v>
      </c>
      <c r="E10" s="7">
        <f>SUMIF(DAGBÓK!F:F,aðalbók!A10,DAGBÓK!H:H)</f>
        <v>895</v>
      </c>
      <c r="F10" s="110">
        <v>0</v>
      </c>
      <c r="G10" s="7">
        <f t="shared" si="0"/>
        <v>895</v>
      </c>
      <c r="H10" s="3" t="str">
        <f t="shared" si="1"/>
        <v>4160</v>
      </c>
      <c r="J10" s="7"/>
      <c r="K10" s="7"/>
      <c r="M10"/>
      <c r="N10"/>
      <c r="O10" s="196">
        <v>4410</v>
      </c>
      <c r="P10" s="187">
        <v>123601</v>
      </c>
    </row>
    <row r="11" spans="1:20" s="74" customFormat="1" ht="12" customHeight="1" x14ac:dyDescent="0.25">
      <c r="A11" s="107">
        <v>4301</v>
      </c>
      <c r="B11" s="84" t="s">
        <v>123</v>
      </c>
      <c r="C11" s="85"/>
      <c r="D11" s="7">
        <v>0</v>
      </c>
      <c r="E11" s="7">
        <f>SUMIF(DAGBÓK!F:F,aðalbók!A11,DAGBÓK!H:H)</f>
        <v>0</v>
      </c>
      <c r="F11" s="110">
        <v>0</v>
      </c>
      <c r="G11" s="7">
        <f t="shared" si="0"/>
        <v>0</v>
      </c>
      <c r="H11" s="3">
        <v>4301</v>
      </c>
      <c r="J11" s="7"/>
      <c r="K11" s="7"/>
      <c r="M11"/>
      <c r="N11"/>
      <c r="O11" s="196">
        <v>4460</v>
      </c>
      <c r="P11" s="187">
        <v>56300</v>
      </c>
    </row>
    <row r="12" spans="1:20" s="68" customFormat="1" ht="12" customHeight="1" x14ac:dyDescent="0.25">
      <c r="A12" s="114">
        <v>4410</v>
      </c>
      <c r="B12" s="84" t="s">
        <v>86</v>
      </c>
      <c r="C12" s="85"/>
      <c r="D12" s="7">
        <v>0</v>
      </c>
      <c r="E12" s="7">
        <f>SUMIF(DAGBÓK!F:F,aðalbók!A12,DAGBÓK!H:H)</f>
        <v>123601</v>
      </c>
      <c r="F12" s="110">
        <v>0</v>
      </c>
      <c r="G12" s="7">
        <f t="shared" si="0"/>
        <v>123601</v>
      </c>
      <c r="H12" s="3">
        <f t="shared" si="1"/>
        <v>4410</v>
      </c>
      <c r="J12" s="7"/>
      <c r="K12" s="7"/>
      <c r="M12"/>
      <c r="N12"/>
      <c r="O12" s="196">
        <v>4520</v>
      </c>
      <c r="P12" s="187">
        <v>129580</v>
      </c>
    </row>
    <row r="13" spans="1:20" ht="11.25" customHeight="1" x14ac:dyDescent="0.25">
      <c r="A13" s="113">
        <v>4460</v>
      </c>
      <c r="B13" s="84" t="s">
        <v>88</v>
      </c>
      <c r="C13" s="85"/>
      <c r="D13" s="7">
        <v>0</v>
      </c>
      <c r="E13" s="7">
        <f>SUMIF(DAGBÓK!F:F,aðalbók!A13,DAGBÓK!H:H)</f>
        <v>56300</v>
      </c>
      <c r="F13" s="110">
        <v>0</v>
      </c>
      <c r="G13" s="7">
        <f t="shared" si="0"/>
        <v>56300</v>
      </c>
      <c r="H13" s="3">
        <f t="shared" si="1"/>
        <v>4460</v>
      </c>
      <c r="O13" s="196">
        <v>4530</v>
      </c>
      <c r="P13" s="187">
        <v>3000</v>
      </c>
    </row>
    <row r="14" spans="1:20" s="74" customFormat="1" ht="12" customHeight="1" x14ac:dyDescent="0.25">
      <c r="A14" s="113">
        <v>4520</v>
      </c>
      <c r="B14" s="84" t="s">
        <v>129</v>
      </c>
      <c r="C14" s="85"/>
      <c r="D14" s="7">
        <v>0</v>
      </c>
      <c r="E14" s="7">
        <f>SUMIF(DAGBÓK!F:F,aðalbók!A14,DAGBÓK!H:H)</f>
        <v>129580</v>
      </c>
      <c r="F14" s="110">
        <v>0</v>
      </c>
      <c r="G14" s="7">
        <f t="shared" ref="G14:G19" si="2">SUM(C14:F14)</f>
        <v>129580</v>
      </c>
      <c r="H14" s="3">
        <f t="shared" ref="H14:H17" si="3">A14</f>
        <v>4520</v>
      </c>
      <c r="J14" s="7"/>
      <c r="K14" s="7"/>
      <c r="M14"/>
      <c r="N14"/>
      <c r="O14" s="196">
        <v>4540</v>
      </c>
      <c r="P14" s="187">
        <v>194820</v>
      </c>
    </row>
    <row r="15" spans="1:20" s="74" customFormat="1" ht="12" customHeight="1" x14ac:dyDescent="0.25">
      <c r="A15" s="114">
        <v>4530</v>
      </c>
      <c r="B15" s="84" t="s">
        <v>132</v>
      </c>
      <c r="C15" s="85"/>
      <c r="D15" s="7">
        <v>0</v>
      </c>
      <c r="E15" s="7">
        <f>SUMIF(DAGBÓK!F:F,aðalbók!A15,DAGBÓK!H:H)</f>
        <v>3000</v>
      </c>
      <c r="F15" s="110">
        <v>0</v>
      </c>
      <c r="G15" s="7">
        <f t="shared" si="2"/>
        <v>3000</v>
      </c>
      <c r="H15" s="3">
        <f t="shared" si="3"/>
        <v>4530</v>
      </c>
      <c r="J15" s="7"/>
      <c r="K15" s="7"/>
      <c r="M15"/>
      <c r="N15"/>
      <c r="O15" s="196">
        <v>6110</v>
      </c>
      <c r="P15" s="187">
        <v>-129290</v>
      </c>
    </row>
    <row r="16" spans="1:20" s="74" customFormat="1" ht="12" customHeight="1" x14ac:dyDescent="0.25">
      <c r="A16" s="113">
        <v>4540</v>
      </c>
      <c r="B16" s="84" t="s">
        <v>130</v>
      </c>
      <c r="C16" s="85"/>
      <c r="D16" s="7"/>
      <c r="E16" s="7">
        <f>SUMIF(DAGBÓK!F:F,aðalbók!A16,DAGBÓK!H:H)</f>
        <v>194820</v>
      </c>
      <c r="F16" s="110">
        <v>0</v>
      </c>
      <c r="G16" s="7">
        <f t="shared" si="2"/>
        <v>194820</v>
      </c>
      <c r="H16" s="3">
        <f t="shared" si="3"/>
        <v>4540</v>
      </c>
      <c r="J16" s="7"/>
      <c r="K16" s="7"/>
      <c r="M16"/>
      <c r="N16"/>
      <c r="O16" s="196">
        <v>6215</v>
      </c>
      <c r="P16" s="187">
        <v>1625</v>
      </c>
    </row>
    <row r="17" spans="1:16" s="74" customFormat="1" ht="12" customHeight="1" x14ac:dyDescent="0.25">
      <c r="A17" s="107">
        <v>4550</v>
      </c>
      <c r="B17" s="84" t="s">
        <v>170</v>
      </c>
      <c r="C17" s="85"/>
      <c r="D17" s="7"/>
      <c r="E17" s="7">
        <f>SUMIF(DAGBÓK!F:F,aðalbók!A17,DAGBÓK!H:H)</f>
        <v>0</v>
      </c>
      <c r="F17" s="110">
        <v>0</v>
      </c>
      <c r="G17" s="7">
        <f t="shared" si="2"/>
        <v>0</v>
      </c>
      <c r="H17" s="3">
        <f t="shared" si="3"/>
        <v>4550</v>
      </c>
      <c r="J17" s="7"/>
      <c r="K17" s="7"/>
      <c r="M17"/>
      <c r="N17"/>
      <c r="O17" s="196">
        <v>6220</v>
      </c>
      <c r="P17" s="187">
        <v>27082</v>
      </c>
    </row>
    <row r="18" spans="1:16" s="74" customFormat="1" ht="12" customHeight="1" x14ac:dyDescent="0.25">
      <c r="A18" s="114">
        <v>4590</v>
      </c>
      <c r="B18" s="84" t="s">
        <v>90</v>
      </c>
      <c r="C18" s="85"/>
      <c r="D18" s="7">
        <v>0</v>
      </c>
      <c r="E18" s="7">
        <f>SUMIF(DAGBÓK!F:F,aðalbók!A18,DAGBÓK!H:H)</f>
        <v>0</v>
      </c>
      <c r="F18" s="110">
        <v>0</v>
      </c>
      <c r="G18" s="7">
        <f t="shared" si="2"/>
        <v>0</v>
      </c>
      <c r="H18" s="3">
        <f t="shared" si="1"/>
        <v>4590</v>
      </c>
      <c r="J18" s="7"/>
      <c r="K18" s="7"/>
      <c r="M18"/>
      <c r="N18"/>
      <c r="O18" s="196">
        <v>7810</v>
      </c>
      <c r="P18" s="187">
        <v>7792110</v>
      </c>
    </row>
    <row r="19" spans="1:16" s="74" customFormat="1" ht="12" customHeight="1" x14ac:dyDescent="0.25">
      <c r="A19" s="114">
        <v>6110</v>
      </c>
      <c r="B19" s="84" t="s">
        <v>60</v>
      </c>
      <c r="C19" s="85"/>
      <c r="D19" s="7">
        <v>0</v>
      </c>
      <c r="E19" s="7">
        <f>SUMIF(DAGBÓK!F:F,aðalbók!A19,DAGBÓK!H:H)</f>
        <v>-129290</v>
      </c>
      <c r="F19" s="110">
        <v>0</v>
      </c>
      <c r="G19" s="7">
        <f t="shared" si="2"/>
        <v>-129290</v>
      </c>
      <c r="H19" s="3">
        <f t="shared" si="1"/>
        <v>6110</v>
      </c>
      <c r="J19" s="7"/>
      <c r="K19" s="7"/>
      <c r="M19"/>
      <c r="N19"/>
      <c r="O19" s="196">
        <v>7815</v>
      </c>
      <c r="P19" s="187">
        <v>2400589</v>
      </c>
    </row>
    <row r="20" spans="1:16" ht="12" customHeight="1" x14ac:dyDescent="0.25">
      <c r="A20" s="113">
        <v>6215</v>
      </c>
      <c r="B20" s="84" t="s">
        <v>93</v>
      </c>
      <c r="C20" s="85"/>
      <c r="D20" s="7">
        <v>0</v>
      </c>
      <c r="E20" s="7">
        <f>SUMIF(DAGBÓK!F:F,aðalbók!A20,DAGBÓK!H:H)</f>
        <v>1625</v>
      </c>
      <c r="F20" s="110">
        <v>0</v>
      </c>
      <c r="G20" s="7">
        <f t="shared" si="0"/>
        <v>1625</v>
      </c>
      <c r="H20" s="3">
        <f t="shared" si="1"/>
        <v>6215</v>
      </c>
      <c r="O20" s="196">
        <v>7820</v>
      </c>
      <c r="P20" s="187">
        <v>207896</v>
      </c>
    </row>
    <row r="21" spans="1:16" ht="12" customHeight="1" x14ac:dyDescent="0.25">
      <c r="A21" s="113">
        <v>6220</v>
      </c>
      <c r="B21" s="84" t="s">
        <v>95</v>
      </c>
      <c r="C21" s="85"/>
      <c r="D21" s="7">
        <v>0</v>
      </c>
      <c r="E21" s="7">
        <f>SUMIF(DAGBÓK!F:F,aðalbók!A21,DAGBÓK!H:H)</f>
        <v>27082</v>
      </c>
      <c r="F21" s="110">
        <v>0</v>
      </c>
      <c r="G21" s="7">
        <f t="shared" si="0"/>
        <v>27082</v>
      </c>
      <c r="H21" s="3">
        <f t="shared" si="1"/>
        <v>6220</v>
      </c>
      <c r="O21" s="196">
        <v>7830</v>
      </c>
      <c r="P21" s="187">
        <v>1255724</v>
      </c>
    </row>
    <row r="22" spans="1:16" s="74" customFormat="1" ht="12" customHeight="1" x14ac:dyDescent="0.25">
      <c r="A22" s="107">
        <v>9999</v>
      </c>
      <c r="B22" s="84" t="s">
        <v>169</v>
      </c>
      <c r="C22" s="85"/>
      <c r="D22" s="7">
        <v>0</v>
      </c>
      <c r="E22" s="7">
        <f>SUMIF(DAGBÓK!F:F,aðalbók!A22,DAGBÓK!H:H)</f>
        <v>0</v>
      </c>
      <c r="F22" s="110">
        <v>0</v>
      </c>
      <c r="G22" s="7">
        <f t="shared" si="0"/>
        <v>0</v>
      </c>
      <c r="H22" s="3">
        <f t="shared" si="1"/>
        <v>9999</v>
      </c>
      <c r="J22" s="7"/>
      <c r="K22" s="7"/>
      <c r="M22"/>
      <c r="N22"/>
      <c r="O22" s="196">
        <v>7835</v>
      </c>
      <c r="P22" s="187">
        <v>150000</v>
      </c>
    </row>
    <row r="23" spans="1:16" ht="12" customHeight="1" x14ac:dyDescent="0.25">
      <c r="A23" s="113">
        <v>7810</v>
      </c>
      <c r="B23" s="84" t="s">
        <v>96</v>
      </c>
      <c r="C23" s="169">
        <v>9934843</v>
      </c>
      <c r="D23" s="7">
        <v>0</v>
      </c>
      <c r="E23" s="7">
        <f>SUMIF(DAGBÓK!F:F,aðalbók!A23,DAGBÓK!H:H)</f>
        <v>7792110</v>
      </c>
      <c r="F23" s="110">
        <v>0</v>
      </c>
      <c r="G23" s="206">
        <f>E23</f>
        <v>7792110</v>
      </c>
      <c r="H23" s="3">
        <f t="shared" si="1"/>
        <v>7810</v>
      </c>
      <c r="J23" s="16">
        <v>7792110</v>
      </c>
      <c r="K23" s="16">
        <f>G23-J23</f>
        <v>0</v>
      </c>
      <c r="M23" s="177">
        <f>C23-E23</f>
        <v>2142733</v>
      </c>
      <c r="O23" s="196">
        <v>7840</v>
      </c>
      <c r="P23" s="187">
        <v>430000</v>
      </c>
    </row>
    <row r="24" spans="1:16" ht="12" customHeight="1" x14ac:dyDescent="0.25">
      <c r="A24" s="129">
        <v>7815</v>
      </c>
      <c r="B24" s="127" t="s">
        <v>98</v>
      </c>
      <c r="C24" s="170">
        <v>2351495</v>
      </c>
      <c r="D24" s="110">
        <v>0</v>
      </c>
      <c r="E24" s="7">
        <f>SUMIF(DAGBÓK!F:F,aðalbók!A24,DAGBÓK!H:H)</f>
        <v>2400589</v>
      </c>
      <c r="F24" s="110">
        <v>0</v>
      </c>
      <c r="G24" s="206">
        <f t="shared" ref="G24:G32" si="4">E24</f>
        <v>2400589</v>
      </c>
      <c r="H24" s="128">
        <f t="shared" si="1"/>
        <v>7815</v>
      </c>
      <c r="J24" s="16">
        <v>2400589</v>
      </c>
      <c r="K24" s="16">
        <f t="shared" ref="K24:K28" si="5">G24-J24</f>
        <v>0</v>
      </c>
      <c r="O24" s="196">
        <v>8400</v>
      </c>
      <c r="P24" s="187">
        <v>-13853563</v>
      </c>
    </row>
    <row r="25" spans="1:16" ht="12" customHeight="1" x14ac:dyDescent="0.25">
      <c r="A25" s="114">
        <v>7820</v>
      </c>
      <c r="B25" s="84" t="s">
        <v>99</v>
      </c>
      <c r="C25" s="169">
        <v>232064</v>
      </c>
      <c r="D25" s="7">
        <v>0</v>
      </c>
      <c r="E25" s="7">
        <f>SUMIF(DAGBÓK!F:F,aðalbók!A25,DAGBÓK!H:H)</f>
        <v>207896</v>
      </c>
      <c r="F25" s="110">
        <v>0</v>
      </c>
      <c r="G25" s="206">
        <f t="shared" si="4"/>
        <v>207896</v>
      </c>
      <c r="H25" s="3">
        <f t="shared" si="1"/>
        <v>7820</v>
      </c>
      <c r="J25" s="16">
        <v>207896</v>
      </c>
      <c r="K25" s="16">
        <f t="shared" si="5"/>
        <v>0</v>
      </c>
      <c r="O25" s="196">
        <v>9350</v>
      </c>
      <c r="P25" s="187">
        <v>-610377</v>
      </c>
    </row>
    <row r="26" spans="1:16" s="68" customFormat="1" ht="12" customHeight="1" x14ac:dyDescent="0.25">
      <c r="A26" s="126">
        <v>7830</v>
      </c>
      <c r="B26" s="127" t="s">
        <v>100</v>
      </c>
      <c r="C26" s="170">
        <v>1230107</v>
      </c>
      <c r="D26" s="110">
        <v>0</v>
      </c>
      <c r="E26" s="7">
        <f>SUMIF(DAGBÓK!F:F,aðalbók!A26,DAGBÓK!H:H)</f>
        <v>1255724</v>
      </c>
      <c r="F26" s="110">
        <v>0</v>
      </c>
      <c r="G26" s="206">
        <f t="shared" si="4"/>
        <v>1255724</v>
      </c>
      <c r="H26" s="128">
        <f t="shared" si="1"/>
        <v>7830</v>
      </c>
      <c r="J26" s="16">
        <v>1255724</v>
      </c>
      <c r="K26" s="16">
        <f t="shared" si="5"/>
        <v>0</v>
      </c>
      <c r="M26"/>
      <c r="N26"/>
      <c r="O26" s="196">
        <v>9999</v>
      </c>
      <c r="P26" s="187">
        <v>0</v>
      </c>
    </row>
    <row r="27" spans="1:16" s="68" customFormat="1" ht="12" customHeight="1" x14ac:dyDescent="0.25">
      <c r="A27" s="126">
        <v>7835</v>
      </c>
      <c r="B27" s="127" t="s">
        <v>338</v>
      </c>
      <c r="C27" s="170"/>
      <c r="D27" s="170"/>
      <c r="E27" s="177">
        <f>SUMIF(DAGBÓK!F:F,aðalbók!A27,DAGBÓK!H:H)</f>
        <v>150000</v>
      </c>
      <c r="F27" s="170"/>
      <c r="G27" s="170">
        <f t="shared" si="4"/>
        <v>150000</v>
      </c>
      <c r="H27" s="128">
        <v>7835</v>
      </c>
      <c r="I27" s="74"/>
      <c r="J27" s="16"/>
      <c r="K27" s="16"/>
      <c r="L27" s="74"/>
      <c r="M27"/>
      <c r="N27"/>
      <c r="O27" s="196" t="s">
        <v>173</v>
      </c>
      <c r="P27" s="187">
        <v>0</v>
      </c>
    </row>
    <row r="28" spans="1:16" s="74" customFormat="1" ht="12" customHeight="1" x14ac:dyDescent="0.25">
      <c r="A28" s="114">
        <v>7840</v>
      </c>
      <c r="B28" s="84" t="s">
        <v>101</v>
      </c>
      <c r="C28" s="169">
        <v>685000</v>
      </c>
      <c r="D28" s="7">
        <v>0</v>
      </c>
      <c r="E28" s="7">
        <f>SUMIF(DAGBÓK!F:F,aðalbók!A28,DAGBÓK!H:H)</f>
        <v>430000</v>
      </c>
      <c r="F28" s="110">
        <v>0</v>
      </c>
      <c r="G28" s="79">
        <f t="shared" si="4"/>
        <v>430000</v>
      </c>
      <c r="H28" s="3">
        <f t="shared" si="1"/>
        <v>7840</v>
      </c>
      <c r="I28" s="68"/>
      <c r="J28" s="7">
        <v>430000</v>
      </c>
      <c r="K28" s="16">
        <f t="shared" si="5"/>
        <v>0</v>
      </c>
      <c r="L28" s="68"/>
      <c r="M28"/>
      <c r="N28"/>
      <c r="O28"/>
      <c r="P28"/>
    </row>
    <row r="29" spans="1:16" ht="12" customHeight="1" x14ac:dyDescent="0.25">
      <c r="A29" s="107" t="s">
        <v>44</v>
      </c>
      <c r="B29" s="84" t="s">
        <v>102</v>
      </c>
      <c r="C29" s="169">
        <v>0</v>
      </c>
      <c r="D29" s="7">
        <v>0</v>
      </c>
      <c r="E29" s="7">
        <f>SUMIF(DAGBÓK!F:F,aðalbók!A29,DAGBÓK!H:H)</f>
        <v>0</v>
      </c>
      <c r="F29" s="110">
        <v>0</v>
      </c>
      <c r="G29" s="79">
        <f t="shared" si="4"/>
        <v>0</v>
      </c>
      <c r="H29" s="3" t="str">
        <f t="shared" si="1"/>
        <v>7850</v>
      </c>
      <c r="I29" s="74"/>
      <c r="L29" s="74"/>
    </row>
    <row r="30" spans="1:16" ht="12" customHeight="1" x14ac:dyDescent="0.25">
      <c r="A30" s="113">
        <v>8400</v>
      </c>
      <c r="B30" s="84" t="s">
        <v>103</v>
      </c>
      <c r="C30" s="169">
        <v>-10546282</v>
      </c>
      <c r="D30" s="7">
        <v>0</v>
      </c>
      <c r="E30" s="7">
        <f>SUMIF(DAGBÓK!F:F,aðalbók!A30,DAGBÓK!H:H)</f>
        <v>-13853563</v>
      </c>
      <c r="F30" s="110">
        <v>0</v>
      </c>
      <c r="G30" s="79">
        <f t="shared" si="4"/>
        <v>-13853563</v>
      </c>
      <c r="H30" s="3">
        <f t="shared" si="1"/>
        <v>8400</v>
      </c>
    </row>
    <row r="31" spans="1:16" ht="12" customHeight="1" x14ac:dyDescent="0.25">
      <c r="A31" s="114">
        <v>9999</v>
      </c>
      <c r="B31" s="84" t="s">
        <v>105</v>
      </c>
      <c r="C31" s="169">
        <v>0</v>
      </c>
      <c r="D31" s="7">
        <v>0</v>
      </c>
      <c r="E31" s="7">
        <f>SUMIF(DAGBÓK!F:F,aðalbók!A31,DAGBÓK!H:H)</f>
        <v>0</v>
      </c>
      <c r="F31" s="110">
        <v>0</v>
      </c>
      <c r="G31" s="79">
        <f t="shared" si="4"/>
        <v>0</v>
      </c>
      <c r="H31" s="3">
        <f t="shared" si="1"/>
        <v>9999</v>
      </c>
    </row>
    <row r="32" spans="1:16" ht="12" customHeight="1" x14ac:dyDescent="0.25">
      <c r="A32" s="107">
        <v>9350</v>
      </c>
      <c r="B32" s="84" t="s">
        <v>23</v>
      </c>
      <c r="C32" s="169">
        <v>-579946</v>
      </c>
      <c r="D32" s="7">
        <v>0</v>
      </c>
      <c r="E32" s="177">
        <f>SUMIF(DAGBÓK!F:F,aðalbók!A32,DAGBÓK!H:H)</f>
        <v>-610377</v>
      </c>
      <c r="F32" s="110">
        <v>0</v>
      </c>
      <c r="G32" s="79">
        <f t="shared" si="4"/>
        <v>-610377</v>
      </c>
      <c r="H32" s="3">
        <f t="shared" si="1"/>
        <v>9350</v>
      </c>
      <c r="J32" s="7">
        <v>610377</v>
      </c>
      <c r="K32" s="7">
        <f>G32+J32</f>
        <v>0</v>
      </c>
      <c r="M32" s="74"/>
      <c r="N32" s="7"/>
    </row>
    <row r="33" spans="2:10" ht="12" customHeight="1" thickBot="1" x14ac:dyDescent="0.3">
      <c r="F33" s="110"/>
      <c r="H33" s="74"/>
      <c r="J33" s="7" t="s">
        <v>325</v>
      </c>
    </row>
    <row r="34" spans="2:10" ht="12" customHeight="1" thickBot="1" x14ac:dyDescent="0.3">
      <c r="C34" s="8">
        <f>SUM(C2:C32)</f>
        <v>3307281</v>
      </c>
      <c r="D34" s="8">
        <f>SUM(D2:D32)</f>
        <v>0</v>
      </c>
      <c r="E34" s="8">
        <f>SUM(E2:E32)</f>
        <v>0</v>
      </c>
      <c r="F34" s="8">
        <f>SUM(F2:F32)</f>
        <v>0</v>
      </c>
      <c r="G34" s="8">
        <f>SUM(G2:G32)</f>
        <v>0</v>
      </c>
    </row>
    <row r="35" spans="2:10" ht="12" customHeight="1" x14ac:dyDescent="0.25">
      <c r="B35" s="232"/>
      <c r="C35" s="232"/>
    </row>
    <row r="36" spans="2:10" ht="12" customHeight="1" x14ac:dyDescent="0.25">
      <c r="E36" s="7">
        <f>E34/2</f>
        <v>0</v>
      </c>
    </row>
    <row r="39" spans="2:10" ht="12" customHeight="1" x14ac:dyDescent="0.25">
      <c r="C39" s="7">
        <v>1653207</v>
      </c>
    </row>
    <row r="40" spans="2:10" ht="12" customHeight="1" x14ac:dyDescent="0.25">
      <c r="C40" s="7">
        <v>510184</v>
      </c>
    </row>
    <row r="41" spans="2:10" ht="12" customHeight="1" x14ac:dyDescent="0.25">
      <c r="C41" s="7">
        <v>92571</v>
      </c>
    </row>
    <row r="42" spans="2:10" ht="12" customHeight="1" x14ac:dyDescent="0.25">
      <c r="C42" s="7">
        <v>0</v>
      </c>
    </row>
    <row r="43" spans="2:10" ht="12" customHeight="1" x14ac:dyDescent="0.25">
      <c r="C43" s="7">
        <v>15285</v>
      </c>
    </row>
    <row r="44" spans="2:10" ht="12" customHeight="1" x14ac:dyDescent="0.25">
      <c r="C44" s="7">
        <v>36663</v>
      </c>
    </row>
    <row r="45" spans="2:10" ht="12" customHeight="1" x14ac:dyDescent="0.25">
      <c r="C45" s="7">
        <v>30298</v>
      </c>
    </row>
    <row r="46" spans="2:10" ht="12" customHeight="1" x14ac:dyDescent="0.25">
      <c r="C46" s="7">
        <f>SUM(C39:C45)</f>
        <v>2338208</v>
      </c>
    </row>
  </sheetData>
  <mergeCells count="1">
    <mergeCell ref="B35:C35"/>
  </mergeCells>
  <phoneticPr fontId="15" type="noConversion"/>
  <pageMargins left="0.23622047244094491" right="0.23622047244094491" top="0.74803149606299213" bottom="0.74803149606299213" header="0.31496062992125984" footer="0.31496062992125984"/>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5"/>
  <sheetViews>
    <sheetView tabSelected="1" workbookViewId="0">
      <selection activeCell="K7" sqref="K7"/>
    </sheetView>
  </sheetViews>
  <sheetFormatPr defaultRowHeight="15" x14ac:dyDescent="0.25"/>
  <cols>
    <col min="1" max="1" width="6.7109375" style="74" customWidth="1"/>
    <col min="2" max="2" width="11.140625" style="74" customWidth="1"/>
    <col min="3" max="3" width="27.5703125" style="74" customWidth="1"/>
    <col min="4" max="4" width="15.28515625" style="203" customWidth="1"/>
    <col min="5" max="5" width="19.5703125" style="109" customWidth="1"/>
    <col min="6" max="6" width="8.85546875" style="3"/>
    <col min="7" max="7" width="11.140625" style="74" customWidth="1"/>
    <col min="8" max="8" width="11.140625" style="7" customWidth="1"/>
  </cols>
  <sheetData>
    <row r="1" spans="2:10" s="93" customFormat="1" x14ac:dyDescent="0.25">
      <c r="B1" s="93" t="s">
        <v>136</v>
      </c>
      <c r="D1" s="202"/>
      <c r="E1" s="112"/>
      <c r="F1" s="118"/>
      <c r="H1" s="111"/>
    </row>
    <row r="2" spans="2:10" s="74" customFormat="1" x14ac:dyDescent="0.25">
      <c r="D2" s="203"/>
      <c r="E2" s="109"/>
      <c r="F2" s="3"/>
      <c r="H2" s="7"/>
    </row>
    <row r="3" spans="2:10" s="74" customFormat="1" x14ac:dyDescent="0.25">
      <c r="C3" s="93" t="s">
        <v>172</v>
      </c>
      <c r="D3" s="203"/>
      <c r="E3" s="109"/>
      <c r="F3" s="3"/>
      <c r="H3" s="7"/>
    </row>
    <row r="4" spans="2:10" s="74" customFormat="1" x14ac:dyDescent="0.25">
      <c r="D4" s="203"/>
      <c r="E4" s="109"/>
      <c r="F4" s="3"/>
      <c r="H4" s="7"/>
    </row>
    <row r="5" spans="2:10" x14ac:dyDescent="0.25">
      <c r="B5" s="115" t="s">
        <v>142</v>
      </c>
      <c r="C5" s="115" t="s">
        <v>143</v>
      </c>
      <c r="D5" s="204" t="s">
        <v>144</v>
      </c>
      <c r="E5" s="116" t="s">
        <v>145</v>
      </c>
      <c r="F5" s="119" t="s">
        <v>146</v>
      </c>
      <c r="G5" s="115" t="s">
        <v>147</v>
      </c>
      <c r="H5" s="117" t="s">
        <v>148</v>
      </c>
      <c r="J5" s="74"/>
    </row>
    <row r="6" spans="2:10" s="74" customFormat="1" x14ac:dyDescent="0.25">
      <c r="B6" s="134">
        <v>42736</v>
      </c>
      <c r="C6" s="141" t="s">
        <v>175</v>
      </c>
      <c r="D6" s="138">
        <v>0</v>
      </c>
      <c r="E6" s="162"/>
      <c r="F6" s="135">
        <v>7810</v>
      </c>
      <c r="G6" s="136"/>
      <c r="H6" s="207">
        <v>9934843</v>
      </c>
    </row>
    <row r="7" spans="2:10" s="74" customFormat="1" x14ac:dyDescent="0.25">
      <c r="B7" s="134">
        <v>42736</v>
      </c>
      <c r="C7" s="141" t="s">
        <v>175</v>
      </c>
      <c r="D7" s="195">
        <v>0</v>
      </c>
      <c r="E7" s="162"/>
      <c r="F7" s="135">
        <v>7815</v>
      </c>
      <c r="G7" s="141"/>
      <c r="H7" s="208">
        <v>2351495</v>
      </c>
    </row>
    <row r="8" spans="2:10" s="74" customFormat="1" x14ac:dyDescent="0.25">
      <c r="B8" s="134">
        <v>42736</v>
      </c>
      <c r="C8" s="141" t="s">
        <v>175</v>
      </c>
      <c r="D8" s="195">
        <v>0</v>
      </c>
      <c r="E8" s="162"/>
      <c r="F8" s="135">
        <v>7820</v>
      </c>
      <c r="G8" s="141"/>
      <c r="H8" s="208">
        <v>232064</v>
      </c>
    </row>
    <row r="9" spans="2:10" s="74" customFormat="1" x14ac:dyDescent="0.25">
      <c r="B9" s="134">
        <v>42736</v>
      </c>
      <c r="C9" s="141" t="s">
        <v>175</v>
      </c>
      <c r="D9" s="195">
        <v>0</v>
      </c>
      <c r="E9" s="162"/>
      <c r="F9" s="135">
        <v>7830</v>
      </c>
      <c r="G9" s="141"/>
      <c r="H9" s="208">
        <v>1230107</v>
      </c>
    </row>
    <row r="10" spans="2:10" s="74" customFormat="1" x14ac:dyDescent="0.25">
      <c r="B10" s="134">
        <v>42736</v>
      </c>
      <c r="C10" s="141" t="s">
        <v>175</v>
      </c>
      <c r="D10" s="195">
        <v>0</v>
      </c>
      <c r="E10" s="162"/>
      <c r="F10" s="135">
        <v>7840</v>
      </c>
      <c r="G10" s="141"/>
      <c r="H10" s="208">
        <v>685000</v>
      </c>
    </row>
    <row r="11" spans="2:10" s="74" customFormat="1" x14ac:dyDescent="0.25">
      <c r="B11" s="134">
        <v>42736</v>
      </c>
      <c r="C11" s="141" t="s">
        <v>175</v>
      </c>
      <c r="D11" s="195">
        <v>0</v>
      </c>
      <c r="E11" s="162"/>
      <c r="F11" s="135">
        <v>8400</v>
      </c>
      <c r="G11" s="141"/>
      <c r="H11" s="208">
        <v>-13853563</v>
      </c>
    </row>
    <row r="12" spans="2:10" s="74" customFormat="1" x14ac:dyDescent="0.25">
      <c r="B12" s="134">
        <v>42736</v>
      </c>
      <c r="C12" s="141" t="s">
        <v>175</v>
      </c>
      <c r="D12" s="195">
        <v>0</v>
      </c>
      <c r="E12" s="162"/>
      <c r="F12" s="135">
        <v>9350</v>
      </c>
      <c r="G12" s="141"/>
      <c r="H12" s="209">
        <v>-579946</v>
      </c>
    </row>
    <row r="13" spans="2:10" s="74" customFormat="1" x14ac:dyDescent="0.25">
      <c r="B13" s="153">
        <v>42738</v>
      </c>
      <c r="C13" s="155" t="s">
        <v>152</v>
      </c>
      <c r="D13" s="195">
        <v>1</v>
      </c>
      <c r="E13" s="132"/>
      <c r="F13" s="135">
        <v>7810</v>
      </c>
      <c r="G13" s="154"/>
      <c r="H13" s="157">
        <v>1000</v>
      </c>
    </row>
    <row r="14" spans="2:10" s="74" customFormat="1" x14ac:dyDescent="0.25">
      <c r="B14" s="153">
        <v>42738</v>
      </c>
      <c r="C14" s="155" t="s">
        <v>152</v>
      </c>
      <c r="D14" s="195">
        <v>1</v>
      </c>
      <c r="E14" s="132"/>
      <c r="F14" s="135" t="s">
        <v>68</v>
      </c>
      <c r="G14" s="154"/>
      <c r="H14" s="157">
        <v>-1000</v>
      </c>
    </row>
    <row r="15" spans="2:10" x14ac:dyDescent="0.25">
      <c r="B15" s="153">
        <v>42739</v>
      </c>
      <c r="C15" s="155" t="s">
        <v>150</v>
      </c>
      <c r="D15" s="195">
        <v>2</v>
      </c>
      <c r="E15" s="132"/>
      <c r="F15" s="135">
        <v>7810</v>
      </c>
      <c r="G15" s="155" t="s">
        <v>196</v>
      </c>
      <c r="H15" s="157">
        <v>5000</v>
      </c>
      <c r="J15" s="74"/>
    </row>
    <row r="16" spans="2:10" x14ac:dyDescent="0.25">
      <c r="B16" s="153">
        <v>42739</v>
      </c>
      <c r="C16" s="155" t="s">
        <v>150</v>
      </c>
      <c r="D16" s="195">
        <v>2</v>
      </c>
      <c r="E16" s="132"/>
      <c r="F16" s="135" t="s">
        <v>68</v>
      </c>
      <c r="G16" s="155"/>
      <c r="H16" s="157">
        <v>-5000</v>
      </c>
      <c r="J16" s="74"/>
    </row>
    <row r="17" spans="2:8" x14ac:dyDescent="0.25">
      <c r="B17" s="153">
        <v>42748</v>
      </c>
      <c r="C17" s="155" t="s">
        <v>218</v>
      </c>
      <c r="D17" s="195">
        <v>3</v>
      </c>
      <c r="E17" s="132"/>
      <c r="F17" s="135">
        <v>7810</v>
      </c>
      <c r="G17" s="155" t="s">
        <v>198</v>
      </c>
      <c r="H17" s="156">
        <v>-137197</v>
      </c>
    </row>
    <row r="18" spans="2:8" x14ac:dyDescent="0.25">
      <c r="B18" s="153">
        <v>42748</v>
      </c>
      <c r="C18" s="155" t="s">
        <v>218</v>
      </c>
      <c r="D18" s="195">
        <v>3</v>
      </c>
      <c r="E18" s="132"/>
      <c r="F18" s="135" t="s">
        <v>246</v>
      </c>
      <c r="G18" s="155" t="s">
        <v>198</v>
      </c>
      <c r="H18" s="156">
        <v>137197</v>
      </c>
    </row>
    <row r="19" spans="2:8" x14ac:dyDescent="0.25">
      <c r="B19" s="153">
        <v>42751</v>
      </c>
      <c r="C19" s="155" t="s">
        <v>182</v>
      </c>
      <c r="D19" s="195">
        <v>4</v>
      </c>
      <c r="E19" s="132"/>
      <c r="F19" s="135">
        <v>7810</v>
      </c>
      <c r="G19" s="155" t="s">
        <v>196</v>
      </c>
      <c r="H19" s="156">
        <v>-131673</v>
      </c>
    </row>
    <row r="20" spans="2:8" x14ac:dyDescent="0.25">
      <c r="B20" s="153">
        <v>42751</v>
      </c>
      <c r="C20" s="155" t="s">
        <v>182</v>
      </c>
      <c r="D20" s="195">
        <v>4</v>
      </c>
      <c r="E20" s="132"/>
      <c r="F20" s="135" t="s">
        <v>246</v>
      </c>
      <c r="G20" s="155" t="s">
        <v>196</v>
      </c>
      <c r="H20" s="156">
        <v>131673</v>
      </c>
    </row>
    <row r="21" spans="2:8" x14ac:dyDescent="0.25">
      <c r="B21" s="153">
        <v>42755</v>
      </c>
      <c r="C21" s="155" t="s">
        <v>151</v>
      </c>
      <c r="D21" s="195">
        <v>5</v>
      </c>
      <c r="E21" s="132"/>
      <c r="F21" s="135">
        <v>7810</v>
      </c>
      <c r="G21" s="155" t="s">
        <v>201</v>
      </c>
      <c r="H21" s="156">
        <v>-129102</v>
      </c>
    </row>
    <row r="22" spans="2:8" x14ac:dyDescent="0.25">
      <c r="B22" s="153">
        <v>42755</v>
      </c>
      <c r="C22" s="155" t="s">
        <v>151</v>
      </c>
      <c r="D22" s="195">
        <v>5</v>
      </c>
      <c r="E22" s="132"/>
      <c r="F22" s="135" t="s">
        <v>246</v>
      </c>
      <c r="G22" s="155" t="s">
        <v>201</v>
      </c>
      <c r="H22" s="156">
        <v>129102</v>
      </c>
    </row>
    <row r="23" spans="2:8" x14ac:dyDescent="0.25">
      <c r="B23" s="153">
        <v>42755</v>
      </c>
      <c r="C23" s="155" t="s">
        <v>177</v>
      </c>
      <c r="D23" s="195">
        <v>6</v>
      </c>
      <c r="E23" s="132"/>
      <c r="F23" s="135">
        <v>7810</v>
      </c>
      <c r="G23" s="155" t="s">
        <v>200</v>
      </c>
      <c r="H23" s="156">
        <v>-165478</v>
      </c>
    </row>
    <row r="24" spans="2:8" x14ac:dyDescent="0.25">
      <c r="B24" s="153">
        <v>42755</v>
      </c>
      <c r="C24" s="155" t="s">
        <v>177</v>
      </c>
      <c r="D24" s="195">
        <v>6</v>
      </c>
      <c r="E24" s="132"/>
      <c r="F24" s="135" t="s">
        <v>246</v>
      </c>
      <c r="G24" s="155" t="s">
        <v>200</v>
      </c>
      <c r="H24" s="156">
        <v>165478</v>
      </c>
    </row>
    <row r="25" spans="2:8" x14ac:dyDescent="0.25">
      <c r="B25" s="153">
        <v>42769</v>
      </c>
      <c r="C25" s="155" t="s">
        <v>152</v>
      </c>
      <c r="D25" s="195">
        <v>7</v>
      </c>
      <c r="E25" s="132"/>
      <c r="F25" s="135">
        <v>7810</v>
      </c>
      <c r="G25" s="154"/>
      <c r="H25" s="157">
        <v>1000</v>
      </c>
    </row>
    <row r="26" spans="2:8" x14ac:dyDescent="0.25">
      <c r="B26" s="153">
        <v>42769</v>
      </c>
      <c r="C26" s="155" t="s">
        <v>152</v>
      </c>
      <c r="D26" s="195">
        <v>7</v>
      </c>
      <c r="E26" s="132"/>
      <c r="F26" s="135" t="s">
        <v>68</v>
      </c>
      <c r="G26" s="154"/>
      <c r="H26" s="157">
        <v>-1000</v>
      </c>
    </row>
    <row r="27" spans="2:8" x14ac:dyDescent="0.25">
      <c r="B27" s="153">
        <v>42776</v>
      </c>
      <c r="C27" s="155" t="s">
        <v>150</v>
      </c>
      <c r="D27" s="195">
        <v>8</v>
      </c>
      <c r="E27" s="132"/>
      <c r="F27" s="135">
        <v>7810</v>
      </c>
      <c r="G27" s="155" t="s">
        <v>196</v>
      </c>
      <c r="H27" s="157">
        <v>5000</v>
      </c>
    </row>
    <row r="28" spans="2:8" x14ac:dyDescent="0.25">
      <c r="B28" s="153">
        <v>42776</v>
      </c>
      <c r="C28" s="155" t="s">
        <v>150</v>
      </c>
      <c r="D28" s="195">
        <v>8</v>
      </c>
      <c r="E28" s="132"/>
      <c r="F28" s="135" t="s">
        <v>68</v>
      </c>
      <c r="G28" s="155" t="s">
        <v>196</v>
      </c>
      <c r="H28" s="157">
        <v>-5000</v>
      </c>
    </row>
    <row r="29" spans="2:8" x14ac:dyDescent="0.25">
      <c r="B29" s="153">
        <v>42788</v>
      </c>
      <c r="C29" s="155" t="s">
        <v>159</v>
      </c>
      <c r="D29" s="195">
        <v>9</v>
      </c>
      <c r="E29" s="132"/>
      <c r="F29" s="135">
        <v>7810</v>
      </c>
      <c r="G29" s="155" t="s">
        <v>235</v>
      </c>
      <c r="H29" s="156">
        <v>-4888</v>
      </c>
    </row>
    <row r="30" spans="2:8" x14ac:dyDescent="0.25">
      <c r="B30" s="153">
        <v>42788</v>
      </c>
      <c r="C30" s="155" t="s">
        <v>247</v>
      </c>
      <c r="D30" s="195">
        <v>9</v>
      </c>
      <c r="E30" s="132"/>
      <c r="F30" s="135" t="s">
        <v>87</v>
      </c>
      <c r="G30" s="155" t="s">
        <v>235</v>
      </c>
      <c r="H30" s="156">
        <v>4888</v>
      </c>
    </row>
    <row r="31" spans="2:8" s="74" customFormat="1" x14ac:dyDescent="0.25">
      <c r="B31" s="153">
        <v>42797</v>
      </c>
      <c r="C31" s="155" t="s">
        <v>150</v>
      </c>
      <c r="D31" s="195">
        <v>10</v>
      </c>
      <c r="E31" s="132"/>
      <c r="F31" s="135">
        <v>7810</v>
      </c>
      <c r="G31" s="155" t="s">
        <v>196</v>
      </c>
      <c r="H31" s="157">
        <v>5000</v>
      </c>
    </row>
    <row r="32" spans="2:8" s="74" customFormat="1" x14ac:dyDescent="0.25">
      <c r="B32" s="153">
        <v>42797</v>
      </c>
      <c r="C32" s="155" t="s">
        <v>150</v>
      </c>
      <c r="D32" s="195">
        <v>10</v>
      </c>
      <c r="E32" s="132"/>
      <c r="F32" s="135" t="s">
        <v>68</v>
      </c>
      <c r="G32" s="155" t="s">
        <v>196</v>
      </c>
      <c r="H32" s="157">
        <v>-5000</v>
      </c>
    </row>
    <row r="33" spans="2:8" x14ac:dyDescent="0.25">
      <c r="B33" s="153">
        <v>42797</v>
      </c>
      <c r="C33" s="155" t="s">
        <v>152</v>
      </c>
      <c r="D33" s="195">
        <v>11</v>
      </c>
      <c r="E33" s="132"/>
      <c r="F33" s="135">
        <v>7810</v>
      </c>
      <c r="G33" s="154"/>
      <c r="H33" s="157">
        <v>1000</v>
      </c>
    </row>
    <row r="34" spans="2:8" x14ac:dyDescent="0.25">
      <c r="B34" s="153">
        <v>42797</v>
      </c>
      <c r="C34" s="155" t="s">
        <v>152</v>
      </c>
      <c r="D34" s="195">
        <v>11</v>
      </c>
      <c r="E34" s="132"/>
      <c r="F34" s="135" t="s">
        <v>68</v>
      </c>
      <c r="G34" s="154"/>
      <c r="H34" s="157">
        <v>-1000</v>
      </c>
    </row>
    <row r="35" spans="2:8" x14ac:dyDescent="0.25">
      <c r="B35" s="153">
        <v>42828</v>
      </c>
      <c r="C35" s="155" t="s">
        <v>152</v>
      </c>
      <c r="D35" s="195">
        <v>12</v>
      </c>
      <c r="E35" s="132"/>
      <c r="F35" s="135">
        <v>7810</v>
      </c>
      <c r="G35" s="154"/>
      <c r="H35" s="157">
        <v>1000</v>
      </c>
    </row>
    <row r="36" spans="2:8" x14ac:dyDescent="0.25">
      <c r="B36" s="153">
        <v>42828</v>
      </c>
      <c r="C36" s="155" t="s">
        <v>152</v>
      </c>
      <c r="D36" s="195">
        <v>12</v>
      </c>
      <c r="E36" s="132"/>
      <c r="F36" s="135" t="s">
        <v>68</v>
      </c>
      <c r="G36" s="154"/>
      <c r="H36" s="157">
        <v>-1000</v>
      </c>
    </row>
    <row r="37" spans="2:8" x14ac:dyDescent="0.25">
      <c r="B37" s="153">
        <v>42835</v>
      </c>
      <c r="C37" s="155" t="s">
        <v>150</v>
      </c>
      <c r="D37" s="195">
        <v>13</v>
      </c>
      <c r="E37" s="132"/>
      <c r="F37" s="135">
        <v>7810</v>
      </c>
      <c r="G37" s="155" t="s">
        <v>196</v>
      </c>
      <c r="H37" s="157">
        <v>5000</v>
      </c>
    </row>
    <row r="38" spans="2:8" x14ac:dyDescent="0.25">
      <c r="B38" s="153">
        <v>42835</v>
      </c>
      <c r="C38" s="155" t="s">
        <v>150</v>
      </c>
      <c r="D38" s="195">
        <v>13</v>
      </c>
      <c r="E38" s="132"/>
      <c r="F38" s="135" t="s">
        <v>68</v>
      </c>
      <c r="G38" s="155" t="s">
        <v>196</v>
      </c>
      <c r="H38" s="157">
        <v>-5000</v>
      </c>
    </row>
    <row r="39" spans="2:8" x14ac:dyDescent="0.25">
      <c r="B39" s="153">
        <v>42844</v>
      </c>
      <c r="C39" s="155" t="s">
        <v>194</v>
      </c>
      <c r="D39" s="195">
        <v>14</v>
      </c>
      <c r="E39" s="132"/>
      <c r="F39" s="135">
        <v>7810</v>
      </c>
      <c r="G39" s="155" t="s">
        <v>196</v>
      </c>
      <c r="H39" s="156">
        <v>-500000</v>
      </c>
    </row>
    <row r="40" spans="2:8" x14ac:dyDescent="0.25">
      <c r="B40" s="153">
        <v>43209</v>
      </c>
      <c r="C40" s="155" t="s">
        <v>248</v>
      </c>
      <c r="D40" s="195">
        <v>14</v>
      </c>
      <c r="E40" s="132"/>
      <c r="F40" s="135" t="s">
        <v>72</v>
      </c>
      <c r="G40" s="155" t="s">
        <v>196</v>
      </c>
      <c r="H40" s="156">
        <v>500000</v>
      </c>
    </row>
    <row r="41" spans="2:8" x14ac:dyDescent="0.25">
      <c r="B41" s="153">
        <v>42857</v>
      </c>
      <c r="C41" s="155" t="s">
        <v>150</v>
      </c>
      <c r="D41" s="195">
        <v>15</v>
      </c>
      <c r="E41" s="132"/>
      <c r="F41" s="135">
        <v>7810</v>
      </c>
      <c r="G41" s="155" t="s">
        <v>196</v>
      </c>
      <c r="H41" s="157">
        <v>5000</v>
      </c>
    </row>
    <row r="42" spans="2:8" x14ac:dyDescent="0.25">
      <c r="B42" s="153">
        <v>42857</v>
      </c>
      <c r="C42" s="155" t="s">
        <v>150</v>
      </c>
      <c r="D42" s="195">
        <v>15</v>
      </c>
      <c r="E42" s="132"/>
      <c r="F42" s="135" t="s">
        <v>68</v>
      </c>
      <c r="G42" s="155" t="s">
        <v>196</v>
      </c>
      <c r="H42" s="157">
        <v>-5000</v>
      </c>
    </row>
    <row r="43" spans="2:8" x14ac:dyDescent="0.25">
      <c r="B43" s="153">
        <v>42858</v>
      </c>
      <c r="C43" s="155" t="s">
        <v>152</v>
      </c>
      <c r="D43" s="195">
        <v>16</v>
      </c>
      <c r="E43" s="132"/>
      <c r="F43" s="135">
        <v>7810</v>
      </c>
      <c r="G43" s="154"/>
      <c r="H43" s="157">
        <v>1000</v>
      </c>
    </row>
    <row r="44" spans="2:8" x14ac:dyDescent="0.25">
      <c r="B44" s="153">
        <v>42858</v>
      </c>
      <c r="C44" s="155" t="s">
        <v>152</v>
      </c>
      <c r="D44" s="195">
        <v>16</v>
      </c>
      <c r="E44" s="132"/>
      <c r="F44" s="135" t="s">
        <v>68</v>
      </c>
      <c r="G44" s="154"/>
      <c r="H44" s="157">
        <v>-1000</v>
      </c>
    </row>
    <row r="45" spans="2:8" x14ac:dyDescent="0.25">
      <c r="B45" s="153">
        <v>42888</v>
      </c>
      <c r="C45" s="155" t="s">
        <v>150</v>
      </c>
      <c r="D45" s="195">
        <v>17</v>
      </c>
      <c r="E45" s="132"/>
      <c r="F45" s="135">
        <v>7810</v>
      </c>
      <c r="G45" s="155" t="s">
        <v>196</v>
      </c>
      <c r="H45" s="157">
        <v>5000</v>
      </c>
    </row>
    <row r="46" spans="2:8" x14ac:dyDescent="0.25">
      <c r="B46" s="153">
        <v>42888</v>
      </c>
      <c r="C46" s="155" t="s">
        <v>150</v>
      </c>
      <c r="D46" s="195">
        <v>17</v>
      </c>
      <c r="E46" s="132"/>
      <c r="F46" s="135" t="s">
        <v>68</v>
      </c>
      <c r="G46" s="155" t="s">
        <v>196</v>
      </c>
      <c r="H46" s="157">
        <v>-5000</v>
      </c>
    </row>
    <row r="47" spans="2:8" x14ac:dyDescent="0.25">
      <c r="B47" s="153">
        <v>42892</v>
      </c>
      <c r="C47" s="155" t="s">
        <v>152</v>
      </c>
      <c r="D47" s="195">
        <v>18</v>
      </c>
      <c r="E47" s="132"/>
      <c r="F47" s="135">
        <v>7810</v>
      </c>
      <c r="G47" s="154"/>
      <c r="H47" s="157">
        <v>1000</v>
      </c>
    </row>
    <row r="48" spans="2:8" x14ac:dyDescent="0.25">
      <c r="B48" s="153">
        <v>42892</v>
      </c>
      <c r="C48" s="155" t="s">
        <v>152</v>
      </c>
      <c r="D48" s="195">
        <v>18</v>
      </c>
      <c r="E48" s="132"/>
      <c r="F48" s="135" t="s">
        <v>68</v>
      </c>
      <c r="G48" s="154"/>
      <c r="H48" s="157">
        <v>-1000</v>
      </c>
    </row>
    <row r="49" spans="2:8" x14ac:dyDescent="0.25">
      <c r="B49" s="153">
        <v>42907</v>
      </c>
      <c r="C49" s="155" t="s">
        <v>219</v>
      </c>
      <c r="D49" s="195">
        <v>19</v>
      </c>
      <c r="E49" s="132"/>
      <c r="F49" s="135">
        <v>7810</v>
      </c>
      <c r="G49" s="155" t="s">
        <v>196</v>
      </c>
      <c r="H49" s="157">
        <v>5000</v>
      </c>
    </row>
    <row r="50" spans="2:8" x14ac:dyDescent="0.25">
      <c r="B50" s="153">
        <v>42907</v>
      </c>
      <c r="C50" s="155" t="s">
        <v>219</v>
      </c>
      <c r="D50" s="195">
        <v>19</v>
      </c>
      <c r="E50" s="132"/>
      <c r="F50" s="135" t="s">
        <v>68</v>
      </c>
      <c r="G50" s="155" t="s">
        <v>196</v>
      </c>
      <c r="H50" s="157">
        <v>-5000</v>
      </c>
    </row>
    <row r="51" spans="2:8" x14ac:dyDescent="0.25">
      <c r="B51" s="153">
        <v>42919</v>
      </c>
      <c r="C51" s="155" t="s">
        <v>152</v>
      </c>
      <c r="D51" s="195">
        <v>20</v>
      </c>
      <c r="E51" s="132"/>
      <c r="F51" s="135">
        <v>7810</v>
      </c>
      <c r="G51" s="154"/>
      <c r="H51" s="157">
        <v>1000</v>
      </c>
    </row>
    <row r="52" spans="2:8" x14ac:dyDescent="0.25">
      <c r="B52" s="153">
        <v>42919</v>
      </c>
      <c r="C52" s="155" t="s">
        <v>152</v>
      </c>
      <c r="D52" s="195">
        <v>20</v>
      </c>
      <c r="E52" s="132"/>
      <c r="F52" s="135" t="s">
        <v>68</v>
      </c>
      <c r="G52" s="154"/>
      <c r="H52" s="157">
        <v>-1000</v>
      </c>
    </row>
    <row r="53" spans="2:8" x14ac:dyDescent="0.25">
      <c r="B53" s="153">
        <v>42923</v>
      </c>
      <c r="C53" s="155" t="s">
        <v>150</v>
      </c>
      <c r="D53" s="195">
        <v>21</v>
      </c>
      <c r="E53" s="132"/>
      <c r="F53" s="135">
        <v>7810</v>
      </c>
      <c r="G53" s="155" t="s">
        <v>196</v>
      </c>
      <c r="H53" s="157">
        <v>5000</v>
      </c>
    </row>
    <row r="54" spans="2:8" x14ac:dyDescent="0.25">
      <c r="B54" s="153">
        <v>42923</v>
      </c>
      <c r="C54" s="155" t="s">
        <v>150</v>
      </c>
      <c r="D54" s="195">
        <v>21</v>
      </c>
      <c r="E54" s="132"/>
      <c r="F54" s="135" t="s">
        <v>68</v>
      </c>
      <c r="G54" s="155" t="s">
        <v>196</v>
      </c>
      <c r="H54" s="157">
        <v>-5000</v>
      </c>
    </row>
    <row r="55" spans="2:8" x14ac:dyDescent="0.25">
      <c r="B55" s="153">
        <v>42950</v>
      </c>
      <c r="C55" s="155" t="s">
        <v>150</v>
      </c>
      <c r="D55" s="195">
        <v>22</v>
      </c>
      <c r="E55" s="132"/>
      <c r="F55" s="135">
        <v>7810</v>
      </c>
      <c r="G55" s="155" t="s">
        <v>196</v>
      </c>
      <c r="H55" s="157">
        <v>5000</v>
      </c>
    </row>
    <row r="56" spans="2:8" x14ac:dyDescent="0.25">
      <c r="B56" s="153">
        <v>42950</v>
      </c>
      <c r="C56" s="155" t="s">
        <v>150</v>
      </c>
      <c r="D56" s="195">
        <v>22</v>
      </c>
      <c r="E56" s="132"/>
      <c r="F56" s="135" t="s">
        <v>68</v>
      </c>
      <c r="G56" s="155" t="s">
        <v>196</v>
      </c>
      <c r="H56" s="157">
        <v>-5000</v>
      </c>
    </row>
    <row r="57" spans="2:8" x14ac:dyDescent="0.25">
      <c r="B57" s="153">
        <v>42950</v>
      </c>
      <c r="C57" s="155" t="s">
        <v>152</v>
      </c>
      <c r="D57" s="195">
        <v>23</v>
      </c>
      <c r="E57" s="132"/>
      <c r="F57" s="135" t="s">
        <v>43</v>
      </c>
      <c r="G57" s="155"/>
      <c r="H57" s="157">
        <v>1000</v>
      </c>
    </row>
    <row r="58" spans="2:8" x14ac:dyDescent="0.25">
      <c r="B58" s="153">
        <v>42950</v>
      </c>
      <c r="C58" s="155" t="s">
        <v>152</v>
      </c>
      <c r="D58" s="195">
        <v>23</v>
      </c>
      <c r="E58" s="132"/>
      <c r="F58" s="135" t="s">
        <v>68</v>
      </c>
      <c r="G58" s="155"/>
      <c r="H58" s="157">
        <v>-1000</v>
      </c>
    </row>
    <row r="59" spans="2:8" x14ac:dyDescent="0.25">
      <c r="B59" s="153">
        <v>42982</v>
      </c>
      <c r="C59" s="155" t="s">
        <v>150</v>
      </c>
      <c r="D59" s="195">
        <v>24</v>
      </c>
      <c r="E59" s="132"/>
      <c r="F59" s="135">
        <v>7810</v>
      </c>
      <c r="G59" s="155" t="s">
        <v>196</v>
      </c>
      <c r="H59" s="157">
        <v>5000</v>
      </c>
    </row>
    <row r="60" spans="2:8" x14ac:dyDescent="0.25">
      <c r="B60" s="153">
        <v>42982</v>
      </c>
      <c r="C60" s="155" t="s">
        <v>150</v>
      </c>
      <c r="D60" s="195">
        <v>24</v>
      </c>
      <c r="E60" s="132"/>
      <c r="F60" s="135" t="s">
        <v>68</v>
      </c>
      <c r="G60" s="155" t="s">
        <v>196</v>
      </c>
      <c r="H60" s="157">
        <v>-5000</v>
      </c>
    </row>
    <row r="61" spans="2:8" x14ac:dyDescent="0.25">
      <c r="B61" s="153">
        <v>42982</v>
      </c>
      <c r="C61" s="155" t="s">
        <v>152</v>
      </c>
      <c r="D61" s="195">
        <v>25</v>
      </c>
      <c r="E61" s="132"/>
      <c r="F61" s="135">
        <v>7810</v>
      </c>
      <c r="G61" s="154"/>
      <c r="H61" s="157">
        <v>1000</v>
      </c>
    </row>
    <row r="62" spans="2:8" x14ac:dyDescent="0.25">
      <c r="B62" s="153">
        <v>42982</v>
      </c>
      <c r="C62" s="155" t="s">
        <v>152</v>
      </c>
      <c r="D62" s="195">
        <v>25</v>
      </c>
      <c r="E62" s="132"/>
      <c r="F62" s="135" t="s">
        <v>68</v>
      </c>
      <c r="G62" s="154"/>
      <c r="H62" s="157">
        <v>-1000</v>
      </c>
    </row>
    <row r="63" spans="2:8" x14ac:dyDescent="0.25">
      <c r="B63" s="153">
        <v>43000</v>
      </c>
      <c r="C63" s="155" t="s">
        <v>176</v>
      </c>
      <c r="D63" s="195">
        <v>26</v>
      </c>
      <c r="E63" s="132"/>
      <c r="F63" s="135">
        <v>7810</v>
      </c>
      <c r="G63" s="155" t="s">
        <v>196</v>
      </c>
      <c r="H63" s="156">
        <v>-1000000</v>
      </c>
    </row>
    <row r="64" spans="2:8" s="74" customFormat="1" x14ac:dyDescent="0.25">
      <c r="B64" s="153">
        <v>43000</v>
      </c>
      <c r="C64" s="155" t="s">
        <v>249</v>
      </c>
      <c r="D64" s="195">
        <v>26</v>
      </c>
      <c r="E64" s="132"/>
      <c r="F64" s="135" t="s">
        <v>72</v>
      </c>
      <c r="G64" s="155" t="s">
        <v>196</v>
      </c>
      <c r="H64" s="156">
        <v>1000000</v>
      </c>
    </row>
    <row r="65" spans="2:9" x14ac:dyDescent="0.25">
      <c r="B65" s="153">
        <v>43010</v>
      </c>
      <c r="C65" s="155" t="s">
        <v>150</v>
      </c>
      <c r="D65" s="195">
        <v>27</v>
      </c>
      <c r="E65" s="132"/>
      <c r="F65" s="135">
        <v>7810</v>
      </c>
      <c r="G65" s="155" t="s">
        <v>196</v>
      </c>
      <c r="H65" s="157">
        <v>5000</v>
      </c>
    </row>
    <row r="66" spans="2:9" x14ac:dyDescent="0.25">
      <c r="B66" s="153">
        <v>43010</v>
      </c>
      <c r="C66" s="155" t="s">
        <v>150</v>
      </c>
      <c r="D66" s="195">
        <v>27</v>
      </c>
      <c r="E66" s="132"/>
      <c r="F66" s="135" t="s">
        <v>68</v>
      </c>
      <c r="G66" s="155" t="s">
        <v>196</v>
      </c>
      <c r="H66" s="157">
        <v>-5000</v>
      </c>
      <c r="I66" s="74"/>
    </row>
    <row r="67" spans="2:9" x14ac:dyDescent="0.25">
      <c r="B67" s="153">
        <v>43011</v>
      </c>
      <c r="C67" s="155" t="s">
        <v>152</v>
      </c>
      <c r="D67" s="195">
        <v>28</v>
      </c>
      <c r="E67" s="132"/>
      <c r="F67" s="135">
        <v>7810</v>
      </c>
      <c r="G67" s="154"/>
      <c r="H67" s="157">
        <v>1000</v>
      </c>
    </row>
    <row r="68" spans="2:9" x14ac:dyDescent="0.25">
      <c r="B68" s="153">
        <v>43011</v>
      </c>
      <c r="C68" s="155" t="s">
        <v>152</v>
      </c>
      <c r="D68" s="195">
        <v>28</v>
      </c>
      <c r="E68" s="132"/>
      <c r="F68" s="135" t="s">
        <v>68</v>
      </c>
      <c r="G68" s="154"/>
      <c r="H68" s="157">
        <v>-1000</v>
      </c>
    </row>
    <row r="69" spans="2:9" x14ac:dyDescent="0.25">
      <c r="B69" s="153">
        <v>43033</v>
      </c>
      <c r="C69" s="155" t="s">
        <v>220</v>
      </c>
      <c r="D69" s="195">
        <v>29</v>
      </c>
      <c r="E69" s="132"/>
      <c r="F69" s="135">
        <v>7810</v>
      </c>
      <c r="G69" s="155" t="s">
        <v>196</v>
      </c>
      <c r="H69" s="157">
        <v>50000</v>
      </c>
    </row>
    <row r="70" spans="2:9" x14ac:dyDescent="0.25">
      <c r="B70" s="153">
        <v>43033</v>
      </c>
      <c r="C70" s="155" t="s">
        <v>220</v>
      </c>
      <c r="D70" s="195">
        <v>29</v>
      </c>
      <c r="E70" s="132"/>
      <c r="F70" s="135" t="s">
        <v>68</v>
      </c>
      <c r="G70" s="155" t="s">
        <v>196</v>
      </c>
      <c r="H70" s="157">
        <v>-50000</v>
      </c>
    </row>
    <row r="71" spans="2:9" x14ac:dyDescent="0.25">
      <c r="B71" s="153">
        <v>43042</v>
      </c>
      <c r="C71" s="155" t="s">
        <v>152</v>
      </c>
      <c r="D71" s="195">
        <v>30</v>
      </c>
      <c r="E71" s="132"/>
      <c r="F71" s="135">
        <v>7810</v>
      </c>
      <c r="G71" s="154"/>
      <c r="H71" s="157">
        <v>1000</v>
      </c>
    </row>
    <row r="72" spans="2:9" x14ac:dyDescent="0.25">
      <c r="B72" s="153">
        <v>43042</v>
      </c>
      <c r="C72" s="155" t="s">
        <v>152</v>
      </c>
      <c r="D72" s="195">
        <v>30</v>
      </c>
      <c r="E72" s="132"/>
      <c r="F72" s="135" t="s">
        <v>68</v>
      </c>
      <c r="G72" s="154"/>
      <c r="H72" s="157">
        <v>-1000</v>
      </c>
    </row>
    <row r="73" spans="2:9" x14ac:dyDescent="0.25">
      <c r="B73" s="153">
        <v>43046</v>
      </c>
      <c r="C73" s="155" t="s">
        <v>153</v>
      </c>
      <c r="D73" s="195">
        <v>31</v>
      </c>
      <c r="E73" s="132"/>
      <c r="F73" s="135">
        <v>7810</v>
      </c>
      <c r="G73" s="155" t="s">
        <v>196</v>
      </c>
      <c r="H73" s="157">
        <v>400000</v>
      </c>
    </row>
    <row r="74" spans="2:9" x14ac:dyDescent="0.25">
      <c r="B74" s="153">
        <v>43046</v>
      </c>
      <c r="C74" s="155" t="s">
        <v>153</v>
      </c>
      <c r="D74" s="195">
        <v>31</v>
      </c>
      <c r="E74" s="132"/>
      <c r="F74" s="135" t="s">
        <v>68</v>
      </c>
      <c r="G74" s="155" t="s">
        <v>196</v>
      </c>
      <c r="H74" s="157">
        <v>-400000</v>
      </c>
      <c r="I74" t="s">
        <v>187</v>
      </c>
    </row>
    <row r="75" spans="2:9" x14ac:dyDescent="0.25">
      <c r="B75" s="153">
        <v>43052</v>
      </c>
      <c r="C75" s="155" t="s">
        <v>150</v>
      </c>
      <c r="D75" s="195">
        <v>32</v>
      </c>
      <c r="E75" s="132"/>
      <c r="F75" s="135">
        <v>7810</v>
      </c>
      <c r="G75" s="155" t="s">
        <v>196</v>
      </c>
      <c r="H75" s="157">
        <v>5000</v>
      </c>
    </row>
    <row r="76" spans="2:9" x14ac:dyDescent="0.25">
      <c r="B76" s="153">
        <v>43052</v>
      </c>
      <c r="C76" s="155" t="s">
        <v>150</v>
      </c>
      <c r="D76" s="195">
        <v>32</v>
      </c>
      <c r="E76" s="132"/>
      <c r="F76" s="135" t="s">
        <v>68</v>
      </c>
      <c r="G76" s="155" t="s">
        <v>196</v>
      </c>
      <c r="H76" s="157">
        <v>-5000</v>
      </c>
    </row>
    <row r="77" spans="2:9" x14ac:dyDescent="0.25">
      <c r="B77" s="153">
        <v>43053</v>
      </c>
      <c r="C77" s="155" t="s">
        <v>221</v>
      </c>
      <c r="D77" s="195">
        <v>33</v>
      </c>
      <c r="E77" s="132"/>
      <c r="F77" s="135">
        <v>7810</v>
      </c>
      <c r="G77" s="155" t="s">
        <v>196</v>
      </c>
      <c r="H77" s="157">
        <v>25000</v>
      </c>
    </row>
    <row r="78" spans="2:9" x14ac:dyDescent="0.25">
      <c r="B78" s="153">
        <v>43053</v>
      </c>
      <c r="C78" s="155" t="s">
        <v>221</v>
      </c>
      <c r="D78" s="195">
        <v>33</v>
      </c>
      <c r="E78" s="132"/>
      <c r="F78" s="135" t="s">
        <v>68</v>
      </c>
      <c r="G78" s="155" t="s">
        <v>196</v>
      </c>
      <c r="H78" s="157">
        <v>-25000</v>
      </c>
    </row>
    <row r="79" spans="2:9" x14ac:dyDescent="0.25">
      <c r="B79" s="153">
        <v>43053</v>
      </c>
      <c r="C79" s="155" t="s">
        <v>222</v>
      </c>
      <c r="D79" s="195">
        <v>34</v>
      </c>
      <c r="E79" s="132"/>
      <c r="F79" s="135">
        <v>7810</v>
      </c>
      <c r="G79" s="155" t="s">
        <v>199</v>
      </c>
      <c r="H79" s="157">
        <v>20000</v>
      </c>
      <c r="I79" t="s">
        <v>8</v>
      </c>
    </row>
    <row r="80" spans="2:9" x14ac:dyDescent="0.25">
      <c r="B80" s="153">
        <v>43053</v>
      </c>
      <c r="C80" s="155" t="s">
        <v>222</v>
      </c>
      <c r="D80" s="195">
        <v>34</v>
      </c>
      <c r="E80" s="132"/>
      <c r="F80" s="135" t="s">
        <v>68</v>
      </c>
      <c r="G80" s="155" t="s">
        <v>199</v>
      </c>
      <c r="H80" s="157">
        <v>-20000</v>
      </c>
    </row>
    <row r="81" spans="2:8" x14ac:dyDescent="0.25">
      <c r="B81" s="153">
        <v>43053</v>
      </c>
      <c r="C81" s="155" t="s">
        <v>223</v>
      </c>
      <c r="D81" s="195">
        <v>35</v>
      </c>
      <c r="E81" s="132"/>
      <c r="F81" s="135">
        <v>7810</v>
      </c>
      <c r="G81" s="155" t="s">
        <v>196</v>
      </c>
      <c r="H81" s="157">
        <v>100000</v>
      </c>
    </row>
    <row r="82" spans="2:8" x14ac:dyDescent="0.25">
      <c r="B82" s="153" t="s">
        <v>250</v>
      </c>
      <c r="C82" s="155" t="s">
        <v>223</v>
      </c>
      <c r="D82" s="195">
        <v>35</v>
      </c>
      <c r="E82" s="132"/>
      <c r="F82" s="135" t="s">
        <v>68</v>
      </c>
      <c r="G82" s="155" t="s">
        <v>196</v>
      </c>
      <c r="H82" s="157">
        <v>-100000</v>
      </c>
    </row>
    <row r="83" spans="2:8" x14ac:dyDescent="0.25">
      <c r="B83" s="153">
        <v>43054</v>
      </c>
      <c r="C83" s="155" t="s">
        <v>178</v>
      </c>
      <c r="D83" s="195">
        <v>36</v>
      </c>
      <c r="E83" s="132"/>
      <c r="F83" s="135">
        <v>7810</v>
      </c>
      <c r="G83" s="155" t="s">
        <v>196</v>
      </c>
      <c r="H83" s="157">
        <v>10000</v>
      </c>
    </row>
    <row r="84" spans="2:8" x14ac:dyDescent="0.25">
      <c r="B84" s="153">
        <v>43054</v>
      </c>
      <c r="C84" s="155" t="s">
        <v>178</v>
      </c>
      <c r="D84" s="195">
        <v>36</v>
      </c>
      <c r="E84" s="132"/>
      <c r="F84" s="135" t="s">
        <v>68</v>
      </c>
      <c r="G84" s="155" t="s">
        <v>196</v>
      </c>
      <c r="H84" s="157">
        <v>-10000</v>
      </c>
    </row>
    <row r="85" spans="2:8" x14ac:dyDescent="0.25">
      <c r="B85" s="153">
        <v>43060</v>
      </c>
      <c r="C85" s="155" t="s">
        <v>179</v>
      </c>
      <c r="D85" s="195">
        <v>37</v>
      </c>
      <c r="E85" s="132"/>
      <c r="F85" s="135">
        <v>7810</v>
      </c>
      <c r="G85" s="155" t="s">
        <v>196</v>
      </c>
      <c r="H85" s="157">
        <v>200000</v>
      </c>
    </row>
    <row r="86" spans="2:8" x14ac:dyDescent="0.25">
      <c r="B86" s="153">
        <v>43060</v>
      </c>
      <c r="C86" s="155" t="s">
        <v>179</v>
      </c>
      <c r="D86" s="195">
        <v>37</v>
      </c>
      <c r="E86" s="132"/>
      <c r="F86" s="135" t="s">
        <v>68</v>
      </c>
      <c r="G86" s="155" t="s">
        <v>196</v>
      </c>
      <c r="H86" s="157">
        <v>-200000</v>
      </c>
    </row>
    <row r="87" spans="2:8" x14ac:dyDescent="0.25">
      <c r="B87" s="153">
        <v>43062</v>
      </c>
      <c r="C87" s="155" t="s">
        <v>128</v>
      </c>
      <c r="D87" s="195">
        <v>38</v>
      </c>
      <c r="E87" s="132"/>
      <c r="F87" s="135">
        <v>7810</v>
      </c>
      <c r="G87" s="155" t="s">
        <v>196</v>
      </c>
      <c r="H87" s="157">
        <v>2000000</v>
      </c>
    </row>
    <row r="88" spans="2:8" x14ac:dyDescent="0.25">
      <c r="B88" s="153">
        <v>43062</v>
      </c>
      <c r="C88" s="155" t="s">
        <v>128</v>
      </c>
      <c r="D88" s="195">
        <v>38</v>
      </c>
      <c r="E88" s="132"/>
      <c r="F88" s="135" t="s">
        <v>68</v>
      </c>
      <c r="G88" s="155" t="s">
        <v>196</v>
      </c>
      <c r="H88" s="157">
        <v>-2000000</v>
      </c>
    </row>
    <row r="89" spans="2:8" x14ac:dyDescent="0.25">
      <c r="B89" s="153">
        <v>43063</v>
      </c>
      <c r="C89" s="155" t="s">
        <v>180</v>
      </c>
      <c r="D89" s="195">
        <v>39</v>
      </c>
      <c r="E89" s="132"/>
      <c r="F89" s="135">
        <v>7810</v>
      </c>
      <c r="G89" s="155" t="s">
        <v>196</v>
      </c>
      <c r="H89" s="157">
        <v>50000</v>
      </c>
    </row>
    <row r="90" spans="2:8" x14ac:dyDescent="0.25">
      <c r="B90" s="153">
        <v>43063</v>
      </c>
      <c r="C90" s="155" t="s">
        <v>180</v>
      </c>
      <c r="D90" s="195">
        <v>39</v>
      </c>
      <c r="E90" s="132"/>
      <c r="F90" s="135" t="s">
        <v>68</v>
      </c>
      <c r="G90" s="155" t="s">
        <v>196</v>
      </c>
      <c r="H90" s="157">
        <v>-50000</v>
      </c>
    </row>
    <row r="91" spans="2:8" x14ac:dyDescent="0.25">
      <c r="B91" s="153">
        <v>43073</v>
      </c>
      <c r="C91" s="155" t="s">
        <v>152</v>
      </c>
      <c r="D91" s="195">
        <v>40</v>
      </c>
      <c r="E91" s="132"/>
      <c r="F91" s="135">
        <v>7810</v>
      </c>
      <c r="G91" s="154"/>
      <c r="H91" s="157">
        <v>1000</v>
      </c>
    </row>
    <row r="92" spans="2:8" x14ac:dyDescent="0.25">
      <c r="B92" s="153">
        <v>43073</v>
      </c>
      <c r="C92" s="155" t="s">
        <v>152</v>
      </c>
      <c r="D92" s="195">
        <v>40</v>
      </c>
      <c r="E92" s="132"/>
      <c r="F92" s="135" t="s">
        <v>68</v>
      </c>
      <c r="G92" s="154"/>
      <c r="H92" s="157">
        <v>-1000</v>
      </c>
    </row>
    <row r="93" spans="2:8" x14ac:dyDescent="0.25">
      <c r="B93" s="153">
        <v>43075</v>
      </c>
      <c r="C93" s="155" t="s">
        <v>194</v>
      </c>
      <c r="D93" s="195">
        <v>41</v>
      </c>
      <c r="E93" s="132"/>
      <c r="F93" s="135">
        <v>7810</v>
      </c>
      <c r="G93" s="155" t="s">
        <v>196</v>
      </c>
      <c r="H93" s="156">
        <v>-2000000</v>
      </c>
    </row>
    <row r="94" spans="2:8" x14ac:dyDescent="0.25">
      <c r="B94" s="153">
        <v>43075</v>
      </c>
      <c r="C94" s="155" t="s">
        <v>251</v>
      </c>
      <c r="D94" s="195">
        <v>41</v>
      </c>
      <c r="E94" s="132"/>
      <c r="F94" s="135" t="s">
        <v>72</v>
      </c>
      <c r="G94" s="155" t="s">
        <v>196</v>
      </c>
      <c r="H94" s="156">
        <v>2000000</v>
      </c>
    </row>
    <row r="95" spans="2:8" x14ac:dyDescent="0.25">
      <c r="B95" s="153">
        <v>43075</v>
      </c>
      <c r="C95" s="155" t="s">
        <v>224</v>
      </c>
      <c r="D95" s="195">
        <v>42</v>
      </c>
      <c r="E95" s="132"/>
      <c r="F95" s="135">
        <v>7810</v>
      </c>
      <c r="G95" s="155" t="s">
        <v>196</v>
      </c>
      <c r="H95" s="157">
        <v>25000</v>
      </c>
    </row>
    <row r="96" spans="2:8" x14ac:dyDescent="0.25">
      <c r="B96" s="153">
        <v>43075</v>
      </c>
      <c r="C96" s="155" t="s">
        <v>224</v>
      </c>
      <c r="D96" s="195">
        <v>42</v>
      </c>
      <c r="E96" s="132"/>
      <c r="F96" s="135" t="s">
        <v>68</v>
      </c>
      <c r="G96" s="155" t="s">
        <v>196</v>
      </c>
      <c r="H96" s="157">
        <v>-25000</v>
      </c>
    </row>
    <row r="97" spans="2:8" x14ac:dyDescent="0.25">
      <c r="B97" s="153">
        <v>43075</v>
      </c>
      <c r="C97" s="155" t="s">
        <v>176</v>
      </c>
      <c r="D97" s="195">
        <v>43</v>
      </c>
      <c r="E97" s="132"/>
      <c r="F97" s="135">
        <v>7810</v>
      </c>
      <c r="G97" s="155" t="s">
        <v>196</v>
      </c>
      <c r="H97" s="156">
        <v>-2000000</v>
      </c>
    </row>
    <row r="98" spans="2:8" x14ac:dyDescent="0.25">
      <c r="B98" s="153">
        <v>43075</v>
      </c>
      <c r="C98" s="155" t="s">
        <v>252</v>
      </c>
      <c r="D98" s="195">
        <v>43</v>
      </c>
      <c r="E98" s="132"/>
      <c r="F98" s="135" t="s">
        <v>72</v>
      </c>
      <c r="G98" s="155" t="s">
        <v>196</v>
      </c>
      <c r="H98" s="156">
        <v>2000000</v>
      </c>
    </row>
    <row r="99" spans="2:8" x14ac:dyDescent="0.25">
      <c r="B99" s="153">
        <v>43075</v>
      </c>
      <c r="C99" s="155" t="s">
        <v>249</v>
      </c>
      <c r="D99" s="195">
        <v>43</v>
      </c>
      <c r="E99" s="132"/>
      <c r="F99" s="135" t="s">
        <v>68</v>
      </c>
      <c r="G99" s="155" t="s">
        <v>196</v>
      </c>
      <c r="H99" s="156">
        <v>-1000000</v>
      </c>
    </row>
    <row r="100" spans="2:8" x14ac:dyDescent="0.25">
      <c r="B100" s="153">
        <v>43075</v>
      </c>
      <c r="C100" s="155" t="s">
        <v>249</v>
      </c>
      <c r="D100" s="195">
        <v>43</v>
      </c>
      <c r="E100" s="132"/>
      <c r="F100" s="135" t="s">
        <v>72</v>
      </c>
      <c r="G100" s="155" t="s">
        <v>196</v>
      </c>
      <c r="H100" s="156">
        <v>1000000</v>
      </c>
    </row>
    <row r="101" spans="2:8" x14ac:dyDescent="0.25">
      <c r="B101" s="153">
        <v>43076</v>
      </c>
      <c r="C101" s="155" t="s">
        <v>193</v>
      </c>
      <c r="D101" s="195">
        <v>44</v>
      </c>
      <c r="E101" s="132"/>
      <c r="F101" s="135">
        <v>7810</v>
      </c>
      <c r="G101" s="155" t="s">
        <v>196</v>
      </c>
      <c r="H101" s="157">
        <v>50000</v>
      </c>
    </row>
    <row r="102" spans="2:8" x14ac:dyDescent="0.25">
      <c r="B102" s="153">
        <v>43076</v>
      </c>
      <c r="C102" s="155" t="s">
        <v>193</v>
      </c>
      <c r="D102" s="195">
        <v>44</v>
      </c>
      <c r="E102" s="132"/>
      <c r="F102" s="135" t="s">
        <v>68</v>
      </c>
      <c r="G102" s="155" t="s">
        <v>196</v>
      </c>
      <c r="H102" s="157">
        <v>-50000</v>
      </c>
    </row>
    <row r="103" spans="2:8" x14ac:dyDescent="0.25">
      <c r="B103" s="153">
        <v>43076</v>
      </c>
      <c r="C103" s="155" t="s">
        <v>155</v>
      </c>
      <c r="D103" s="195">
        <v>45</v>
      </c>
      <c r="E103" s="132"/>
      <c r="F103" s="135">
        <v>7810</v>
      </c>
      <c r="G103" s="155" t="s">
        <v>196</v>
      </c>
      <c r="H103" s="157">
        <v>15000</v>
      </c>
    </row>
    <row r="104" spans="2:8" x14ac:dyDescent="0.25">
      <c r="B104" s="153">
        <v>43076</v>
      </c>
      <c r="C104" s="155" t="s">
        <v>155</v>
      </c>
      <c r="D104" s="195">
        <v>45</v>
      </c>
      <c r="E104" s="132"/>
      <c r="F104" s="135" t="s">
        <v>68</v>
      </c>
      <c r="G104" s="155" t="s">
        <v>196</v>
      </c>
      <c r="H104" s="157">
        <v>-15000</v>
      </c>
    </row>
    <row r="105" spans="2:8" x14ac:dyDescent="0.25">
      <c r="B105" s="153">
        <v>43076</v>
      </c>
      <c r="C105" s="155" t="s">
        <v>150</v>
      </c>
      <c r="D105" s="195">
        <v>46</v>
      </c>
      <c r="E105" s="132"/>
      <c r="F105" s="135">
        <v>7810</v>
      </c>
      <c r="G105" s="155" t="s">
        <v>196</v>
      </c>
      <c r="H105" s="157">
        <v>10000</v>
      </c>
    </row>
    <row r="106" spans="2:8" x14ac:dyDescent="0.25">
      <c r="B106" s="153">
        <v>43076</v>
      </c>
      <c r="C106" s="155" t="s">
        <v>150</v>
      </c>
      <c r="D106" s="195">
        <v>46</v>
      </c>
      <c r="E106" s="132"/>
      <c r="F106" s="135" t="s">
        <v>68</v>
      </c>
      <c r="G106" s="155" t="s">
        <v>196</v>
      </c>
      <c r="H106" s="157">
        <v>-10000</v>
      </c>
    </row>
    <row r="107" spans="2:8" x14ac:dyDescent="0.25">
      <c r="B107" s="153">
        <v>43076</v>
      </c>
      <c r="C107" s="155" t="s">
        <v>156</v>
      </c>
      <c r="D107" s="195">
        <v>47</v>
      </c>
      <c r="E107" s="132"/>
      <c r="F107" s="135">
        <v>7810</v>
      </c>
      <c r="G107" s="155" t="s">
        <v>196</v>
      </c>
      <c r="H107" s="157">
        <v>50000</v>
      </c>
    </row>
    <row r="108" spans="2:8" x14ac:dyDescent="0.25">
      <c r="B108" s="153">
        <v>43076</v>
      </c>
      <c r="C108" s="155" t="s">
        <v>156</v>
      </c>
      <c r="D108" s="195">
        <v>47</v>
      </c>
      <c r="E108" s="132"/>
      <c r="F108" s="135" t="s">
        <v>68</v>
      </c>
      <c r="G108" s="155" t="s">
        <v>196</v>
      </c>
      <c r="H108" s="157">
        <v>-50000</v>
      </c>
    </row>
    <row r="109" spans="2:8" x14ac:dyDescent="0.25">
      <c r="B109" s="153">
        <v>43082</v>
      </c>
      <c r="C109" s="155" t="s">
        <v>225</v>
      </c>
      <c r="D109" s="195">
        <v>48</v>
      </c>
      <c r="E109" s="132"/>
      <c r="F109" s="135">
        <v>7810</v>
      </c>
      <c r="G109" s="155" t="s">
        <v>196</v>
      </c>
      <c r="H109" s="157">
        <v>400000</v>
      </c>
    </row>
    <row r="110" spans="2:8" x14ac:dyDescent="0.25">
      <c r="B110" s="153">
        <v>43082</v>
      </c>
      <c r="C110" s="155" t="s">
        <v>225</v>
      </c>
      <c r="D110" s="195">
        <v>48</v>
      </c>
      <c r="E110" s="132"/>
      <c r="F110" s="135" t="s">
        <v>68</v>
      </c>
      <c r="G110" s="155" t="s">
        <v>196</v>
      </c>
      <c r="H110" s="157">
        <v>-400000</v>
      </c>
    </row>
    <row r="111" spans="2:8" x14ac:dyDescent="0.25">
      <c r="B111" s="153">
        <v>43084</v>
      </c>
      <c r="C111" s="155" t="s">
        <v>190</v>
      </c>
      <c r="D111" s="195">
        <v>49</v>
      </c>
      <c r="E111" s="132"/>
      <c r="F111" s="135">
        <v>7810</v>
      </c>
      <c r="G111" s="155" t="s">
        <v>197</v>
      </c>
      <c r="H111" s="157">
        <v>500000</v>
      </c>
    </row>
    <row r="112" spans="2:8" x14ac:dyDescent="0.25">
      <c r="B112" s="153">
        <v>43084</v>
      </c>
      <c r="C112" s="155" t="s">
        <v>253</v>
      </c>
      <c r="D112" s="195">
        <v>49</v>
      </c>
      <c r="E112" s="132"/>
      <c r="F112" s="135" t="s">
        <v>68</v>
      </c>
      <c r="G112" s="155" t="s">
        <v>197</v>
      </c>
      <c r="H112" s="157">
        <v>-500000</v>
      </c>
    </row>
    <row r="113" spans="2:8" x14ac:dyDescent="0.25">
      <c r="B113" s="153">
        <v>43084</v>
      </c>
      <c r="C113" s="155" t="s">
        <v>255</v>
      </c>
      <c r="D113" s="195">
        <v>50</v>
      </c>
      <c r="E113" s="132"/>
      <c r="F113" s="135">
        <v>7810</v>
      </c>
      <c r="G113" s="155" t="s">
        <v>196</v>
      </c>
      <c r="H113" s="156">
        <v>-11600</v>
      </c>
    </row>
    <row r="114" spans="2:8" x14ac:dyDescent="0.25">
      <c r="B114" s="153">
        <v>43084</v>
      </c>
      <c r="C114" s="155" t="s">
        <v>256</v>
      </c>
      <c r="D114" s="195">
        <v>50</v>
      </c>
      <c r="E114" s="132"/>
      <c r="F114" s="135" t="s">
        <v>254</v>
      </c>
      <c r="G114" s="155" t="s">
        <v>196</v>
      </c>
      <c r="H114" s="156">
        <v>11600</v>
      </c>
    </row>
    <row r="115" spans="2:8" x14ac:dyDescent="0.25">
      <c r="B115" s="153">
        <v>43087</v>
      </c>
      <c r="C115" s="155" t="s">
        <v>195</v>
      </c>
      <c r="D115" s="195">
        <v>51</v>
      </c>
      <c r="E115" s="132"/>
      <c r="F115" s="135">
        <v>7810</v>
      </c>
      <c r="G115" s="155" t="s">
        <v>196</v>
      </c>
      <c r="H115" s="157">
        <v>50000</v>
      </c>
    </row>
    <row r="116" spans="2:8" x14ac:dyDescent="0.25">
      <c r="B116" s="153">
        <v>43087</v>
      </c>
      <c r="C116" s="155" t="s">
        <v>195</v>
      </c>
      <c r="D116" s="195">
        <v>51</v>
      </c>
      <c r="E116" s="132"/>
      <c r="F116" s="135" t="s">
        <v>68</v>
      </c>
      <c r="G116" s="155" t="s">
        <v>196</v>
      </c>
      <c r="H116" s="157">
        <v>-50000</v>
      </c>
    </row>
    <row r="117" spans="2:8" x14ac:dyDescent="0.25">
      <c r="B117" s="153">
        <v>43089</v>
      </c>
      <c r="C117" s="155" t="s">
        <v>227</v>
      </c>
      <c r="D117" s="195">
        <v>52</v>
      </c>
      <c r="E117" s="132"/>
      <c r="F117" s="135">
        <v>7810</v>
      </c>
      <c r="G117" s="155" t="s">
        <v>196</v>
      </c>
      <c r="H117" s="157">
        <v>100000</v>
      </c>
    </row>
    <row r="118" spans="2:8" x14ac:dyDescent="0.25">
      <c r="B118" s="153">
        <v>43089</v>
      </c>
      <c r="C118" s="155" t="s">
        <v>227</v>
      </c>
      <c r="D118" s="195">
        <v>52</v>
      </c>
      <c r="E118" s="132"/>
      <c r="F118" s="135" t="s">
        <v>68</v>
      </c>
      <c r="G118" s="155" t="s">
        <v>196</v>
      </c>
      <c r="H118" s="157">
        <v>-100000</v>
      </c>
    </row>
    <row r="119" spans="2:8" x14ac:dyDescent="0.25">
      <c r="B119" s="153">
        <v>43089</v>
      </c>
      <c r="C119" s="155" t="s">
        <v>228</v>
      </c>
      <c r="D119" s="195">
        <v>53</v>
      </c>
      <c r="E119" s="132"/>
      <c r="F119" s="135">
        <v>7810</v>
      </c>
      <c r="G119" s="155" t="s">
        <v>196</v>
      </c>
      <c r="H119" s="157">
        <v>25000</v>
      </c>
    </row>
    <row r="120" spans="2:8" x14ac:dyDescent="0.25">
      <c r="B120" s="153">
        <v>43089</v>
      </c>
      <c r="C120" s="155" t="s">
        <v>228</v>
      </c>
      <c r="D120" s="195">
        <v>53</v>
      </c>
      <c r="E120" s="132"/>
      <c r="F120" s="135" t="s">
        <v>68</v>
      </c>
      <c r="G120" s="155" t="s">
        <v>196</v>
      </c>
      <c r="H120" s="157">
        <v>-25000</v>
      </c>
    </row>
    <row r="121" spans="2:8" x14ac:dyDescent="0.25">
      <c r="B121" s="153">
        <v>43090</v>
      </c>
      <c r="C121" s="155" t="s">
        <v>229</v>
      </c>
      <c r="D121" s="195">
        <v>54</v>
      </c>
      <c r="E121" s="132"/>
      <c r="F121" s="135">
        <v>7810</v>
      </c>
      <c r="G121" s="155" t="s">
        <v>196</v>
      </c>
      <c r="H121" s="157">
        <v>10000</v>
      </c>
    </row>
    <row r="122" spans="2:8" x14ac:dyDescent="0.25">
      <c r="B122" s="153">
        <v>43090</v>
      </c>
      <c r="C122" s="155" t="s">
        <v>229</v>
      </c>
      <c r="D122" s="195">
        <v>54</v>
      </c>
      <c r="E122" s="132"/>
      <c r="F122" s="135" t="s">
        <v>68</v>
      </c>
      <c r="G122" s="155" t="s">
        <v>196</v>
      </c>
      <c r="H122" s="157">
        <v>-10000</v>
      </c>
    </row>
    <row r="123" spans="2:8" x14ac:dyDescent="0.25">
      <c r="B123" s="153">
        <v>43090</v>
      </c>
      <c r="C123" s="155" t="s">
        <v>181</v>
      </c>
      <c r="D123" s="195">
        <v>55</v>
      </c>
      <c r="E123" s="132"/>
      <c r="F123" s="135">
        <v>7810</v>
      </c>
      <c r="G123" s="155" t="s">
        <v>197</v>
      </c>
      <c r="H123" s="157">
        <v>400000</v>
      </c>
    </row>
    <row r="124" spans="2:8" x14ac:dyDescent="0.25">
      <c r="B124" s="153">
        <v>43090</v>
      </c>
      <c r="C124" s="155" t="s">
        <v>181</v>
      </c>
      <c r="D124" s="195">
        <v>55</v>
      </c>
      <c r="E124" s="132"/>
      <c r="F124" s="135" t="s">
        <v>68</v>
      </c>
      <c r="G124" s="155" t="s">
        <v>197</v>
      </c>
      <c r="H124" s="157">
        <v>-400000</v>
      </c>
    </row>
    <row r="125" spans="2:8" x14ac:dyDescent="0.25">
      <c r="B125" s="153">
        <v>43090</v>
      </c>
      <c r="C125" s="155" t="s">
        <v>230</v>
      </c>
      <c r="D125" s="195">
        <v>56</v>
      </c>
      <c r="E125" s="132"/>
      <c r="F125" s="135">
        <v>7810</v>
      </c>
      <c r="G125" s="155" t="s">
        <v>196</v>
      </c>
      <c r="H125" s="157">
        <v>10000</v>
      </c>
    </row>
    <row r="126" spans="2:8" x14ac:dyDescent="0.25">
      <c r="B126" s="153">
        <v>43090</v>
      </c>
      <c r="C126" s="155" t="s">
        <v>230</v>
      </c>
      <c r="D126" s="195">
        <v>56</v>
      </c>
      <c r="E126" s="132"/>
      <c r="F126" s="135" t="s">
        <v>68</v>
      </c>
      <c r="G126" s="155" t="s">
        <v>196</v>
      </c>
      <c r="H126" s="157">
        <v>-10000</v>
      </c>
    </row>
    <row r="127" spans="2:8" x14ac:dyDescent="0.25">
      <c r="B127" s="153">
        <v>43090</v>
      </c>
      <c r="C127" s="155" t="s">
        <v>154</v>
      </c>
      <c r="D127" s="195">
        <v>57</v>
      </c>
      <c r="E127" s="132"/>
      <c r="F127" s="135">
        <v>7810</v>
      </c>
      <c r="G127" s="155" t="s">
        <v>196</v>
      </c>
      <c r="H127" s="157">
        <v>100000</v>
      </c>
    </row>
    <row r="128" spans="2:8" x14ac:dyDescent="0.25">
      <c r="B128" s="153">
        <v>43090</v>
      </c>
      <c r="C128" s="155" t="s">
        <v>154</v>
      </c>
      <c r="D128" s="195">
        <v>57</v>
      </c>
      <c r="E128" s="132"/>
      <c r="F128" s="135" t="s">
        <v>68</v>
      </c>
      <c r="G128" s="155" t="s">
        <v>196</v>
      </c>
      <c r="H128" s="157">
        <v>-100000</v>
      </c>
    </row>
    <row r="129" spans="2:8" x14ac:dyDescent="0.25">
      <c r="B129" s="153">
        <v>43090</v>
      </c>
      <c r="C129" s="155" t="s">
        <v>231</v>
      </c>
      <c r="D129" s="195">
        <v>58</v>
      </c>
      <c r="E129" s="132"/>
      <c r="F129" s="135">
        <v>7810</v>
      </c>
      <c r="G129" s="155" t="s">
        <v>196</v>
      </c>
      <c r="H129" s="157">
        <v>30000</v>
      </c>
    </row>
    <row r="130" spans="2:8" x14ac:dyDescent="0.25">
      <c r="B130" s="153">
        <v>43090</v>
      </c>
      <c r="C130" s="155" t="s">
        <v>231</v>
      </c>
      <c r="D130" s="195">
        <v>58</v>
      </c>
      <c r="E130" s="132"/>
      <c r="F130" s="135" t="s">
        <v>68</v>
      </c>
      <c r="G130" s="155" t="s">
        <v>196</v>
      </c>
      <c r="H130" s="157">
        <v>-30000</v>
      </c>
    </row>
    <row r="131" spans="2:8" x14ac:dyDescent="0.25">
      <c r="B131" s="153">
        <v>43091</v>
      </c>
      <c r="C131" s="155" t="s">
        <v>232</v>
      </c>
      <c r="D131" s="195">
        <v>59</v>
      </c>
      <c r="E131" s="132"/>
      <c r="F131" s="135">
        <v>7810</v>
      </c>
      <c r="G131" s="155" t="s">
        <v>196</v>
      </c>
      <c r="H131" s="157">
        <v>120000</v>
      </c>
    </row>
    <row r="132" spans="2:8" x14ac:dyDescent="0.25">
      <c r="B132" s="153">
        <v>43091</v>
      </c>
      <c r="C132" s="155" t="s">
        <v>232</v>
      </c>
      <c r="D132" s="195">
        <v>59</v>
      </c>
      <c r="E132" s="132"/>
      <c r="F132" s="135" t="s">
        <v>68</v>
      </c>
      <c r="G132" s="155" t="s">
        <v>196</v>
      </c>
      <c r="H132" s="157">
        <v>-120000</v>
      </c>
    </row>
    <row r="133" spans="2:8" x14ac:dyDescent="0.25">
      <c r="B133" s="153">
        <v>43091</v>
      </c>
      <c r="C133" s="155" t="s">
        <v>191</v>
      </c>
      <c r="D133" s="195">
        <v>60</v>
      </c>
      <c r="E133" s="132"/>
      <c r="F133" s="135">
        <v>7810</v>
      </c>
      <c r="G133" s="155" t="s">
        <v>197</v>
      </c>
      <c r="H133" s="157">
        <v>80000</v>
      </c>
    </row>
    <row r="134" spans="2:8" x14ac:dyDescent="0.25">
      <c r="B134" s="153">
        <v>43091</v>
      </c>
      <c r="C134" s="155" t="s">
        <v>191</v>
      </c>
      <c r="D134" s="195">
        <v>60</v>
      </c>
      <c r="E134" s="132"/>
      <c r="F134" s="135" t="s">
        <v>68</v>
      </c>
      <c r="G134" s="155" t="s">
        <v>197</v>
      </c>
      <c r="H134" s="157">
        <v>-80000</v>
      </c>
    </row>
    <row r="135" spans="2:8" x14ac:dyDescent="0.25">
      <c r="B135" s="153">
        <v>43096</v>
      </c>
      <c r="C135" s="155" t="s">
        <v>233</v>
      </c>
      <c r="D135" s="195">
        <v>61</v>
      </c>
      <c r="E135" s="132"/>
      <c r="F135" s="135">
        <v>7810</v>
      </c>
      <c r="G135" s="155" t="s">
        <v>167</v>
      </c>
      <c r="H135" s="156">
        <v>-1055</v>
      </c>
    </row>
    <row r="136" spans="2:8" x14ac:dyDescent="0.25">
      <c r="B136" s="153">
        <v>43096</v>
      </c>
      <c r="C136" s="155" t="s">
        <v>257</v>
      </c>
      <c r="D136" s="195">
        <v>61</v>
      </c>
      <c r="E136" s="132"/>
      <c r="F136" s="135" t="s">
        <v>94</v>
      </c>
      <c r="G136" s="155" t="s">
        <v>167</v>
      </c>
      <c r="H136" s="156">
        <v>1055</v>
      </c>
    </row>
    <row r="137" spans="2:8" x14ac:dyDescent="0.25">
      <c r="B137" s="153">
        <v>43096</v>
      </c>
      <c r="C137" s="155" t="s">
        <v>233</v>
      </c>
      <c r="D137" s="195">
        <v>61</v>
      </c>
      <c r="E137" s="132"/>
      <c r="F137" s="135">
        <v>7810</v>
      </c>
      <c r="G137" s="155" t="s">
        <v>196</v>
      </c>
      <c r="H137" s="156">
        <v>-287766</v>
      </c>
    </row>
    <row r="138" spans="2:8" x14ac:dyDescent="0.25">
      <c r="B138" s="153">
        <v>43096</v>
      </c>
      <c r="C138" s="155" t="s">
        <v>233</v>
      </c>
      <c r="D138" s="195">
        <v>61</v>
      </c>
      <c r="E138" s="132"/>
      <c r="F138" s="135" t="s">
        <v>74</v>
      </c>
      <c r="G138" s="155" t="s">
        <v>196</v>
      </c>
      <c r="H138" s="156">
        <v>287766</v>
      </c>
    </row>
    <row r="139" spans="2:8" x14ac:dyDescent="0.25">
      <c r="B139" s="153">
        <v>43096</v>
      </c>
      <c r="C139" s="155" t="s">
        <v>234</v>
      </c>
      <c r="D139" s="195">
        <v>62</v>
      </c>
      <c r="E139" s="132"/>
      <c r="F139" s="135">
        <v>7810</v>
      </c>
      <c r="G139" s="155" t="s">
        <v>196</v>
      </c>
      <c r="H139" s="157">
        <v>50000</v>
      </c>
    </row>
    <row r="140" spans="2:8" x14ac:dyDescent="0.25">
      <c r="B140" s="153">
        <v>43096</v>
      </c>
      <c r="C140" s="155" t="s">
        <v>234</v>
      </c>
      <c r="D140" s="195">
        <v>62</v>
      </c>
      <c r="E140" s="132"/>
      <c r="F140" s="135" t="s">
        <v>68</v>
      </c>
      <c r="G140" s="155" t="s">
        <v>196</v>
      </c>
      <c r="H140" s="157">
        <v>-50000</v>
      </c>
    </row>
    <row r="141" spans="2:8" x14ac:dyDescent="0.25">
      <c r="B141" s="153">
        <v>43097</v>
      </c>
      <c r="C141" s="155" t="s">
        <v>149</v>
      </c>
      <c r="D141" s="195">
        <v>63</v>
      </c>
      <c r="E141" s="132"/>
      <c r="F141" s="135">
        <v>7810</v>
      </c>
      <c r="G141" s="155" t="s">
        <v>197</v>
      </c>
      <c r="H141" s="157">
        <v>300000</v>
      </c>
    </row>
    <row r="142" spans="2:8" x14ac:dyDescent="0.25">
      <c r="B142" s="153">
        <v>43097</v>
      </c>
      <c r="C142" s="155" t="s">
        <v>149</v>
      </c>
      <c r="D142" s="195">
        <v>63</v>
      </c>
      <c r="E142" s="132"/>
      <c r="F142" s="135" t="s">
        <v>68</v>
      </c>
      <c r="G142" s="155" t="s">
        <v>197</v>
      </c>
      <c r="H142" s="157">
        <v>-300000</v>
      </c>
    </row>
    <row r="143" spans="2:8" x14ac:dyDescent="0.25">
      <c r="B143" s="153">
        <v>43097</v>
      </c>
      <c r="C143" s="155" t="s">
        <v>226</v>
      </c>
      <c r="D143" s="195">
        <v>64</v>
      </c>
      <c r="E143" s="132"/>
      <c r="F143" s="135">
        <v>7810</v>
      </c>
      <c r="G143" s="154"/>
      <c r="H143" s="157">
        <v>11600</v>
      </c>
    </row>
    <row r="144" spans="2:8" x14ac:dyDescent="0.25">
      <c r="B144" s="153">
        <v>43097</v>
      </c>
      <c r="C144" s="155" t="s">
        <v>258</v>
      </c>
      <c r="D144" s="195">
        <v>64</v>
      </c>
      <c r="E144" s="132"/>
      <c r="F144" s="135" t="s">
        <v>254</v>
      </c>
      <c r="G144" s="154"/>
      <c r="H144" s="157">
        <v>-11600</v>
      </c>
    </row>
    <row r="145" spans="2:9" x14ac:dyDescent="0.25">
      <c r="B145" s="153">
        <v>43097</v>
      </c>
      <c r="C145" s="155" t="s">
        <v>135</v>
      </c>
      <c r="D145" s="195">
        <v>65</v>
      </c>
      <c r="E145" s="132"/>
      <c r="F145" s="135">
        <v>7810</v>
      </c>
      <c r="G145" s="155" t="s">
        <v>196</v>
      </c>
      <c r="H145" s="156">
        <v>-1065605</v>
      </c>
    </row>
    <row r="146" spans="2:9" s="74" customFormat="1" x14ac:dyDescent="0.25">
      <c r="B146" s="153">
        <v>43097</v>
      </c>
      <c r="C146" s="155" t="s">
        <v>135</v>
      </c>
      <c r="D146" s="195">
        <v>65</v>
      </c>
      <c r="E146" s="132"/>
      <c r="F146" s="135" t="s">
        <v>74</v>
      </c>
      <c r="G146" s="155" t="s">
        <v>196</v>
      </c>
      <c r="H146" s="156">
        <v>1065605</v>
      </c>
    </row>
    <row r="147" spans="2:9" s="74" customFormat="1" x14ac:dyDescent="0.25">
      <c r="B147" s="153">
        <v>43098</v>
      </c>
      <c r="C147" s="155" t="s">
        <v>157</v>
      </c>
      <c r="D147" s="195">
        <v>66</v>
      </c>
      <c r="E147" s="132"/>
      <c r="F147" s="135">
        <v>7810</v>
      </c>
      <c r="G147" s="155" t="s">
        <v>162</v>
      </c>
      <c r="H147" s="156">
        <v>-7007</v>
      </c>
    </row>
    <row r="148" spans="2:9" s="74" customFormat="1" x14ac:dyDescent="0.25">
      <c r="B148" s="153">
        <v>43098</v>
      </c>
      <c r="C148" s="155" t="s">
        <v>259</v>
      </c>
      <c r="D148" s="195">
        <v>66</v>
      </c>
      <c r="E148" s="132"/>
      <c r="F148" s="135" t="s">
        <v>94</v>
      </c>
      <c r="G148" s="155" t="s">
        <v>162</v>
      </c>
      <c r="H148" s="156">
        <v>7007</v>
      </c>
    </row>
    <row r="149" spans="2:9" s="74" customFormat="1" x14ac:dyDescent="0.25">
      <c r="B149" s="153">
        <v>43098</v>
      </c>
      <c r="C149" s="155" t="s">
        <v>158</v>
      </c>
      <c r="D149" s="195">
        <v>67</v>
      </c>
      <c r="E149" s="132"/>
      <c r="F149" s="135">
        <v>7810</v>
      </c>
      <c r="G149" s="155" t="s">
        <v>163</v>
      </c>
      <c r="H149" s="157">
        <v>35038</v>
      </c>
    </row>
    <row r="150" spans="2:9" s="74" customFormat="1" x14ac:dyDescent="0.25">
      <c r="B150" s="153">
        <v>43098</v>
      </c>
      <c r="C150" s="155" t="s">
        <v>158</v>
      </c>
      <c r="D150" s="195">
        <v>67</v>
      </c>
      <c r="E150" s="132"/>
      <c r="F150" s="135" t="s">
        <v>91</v>
      </c>
      <c r="G150" s="155" t="s">
        <v>163</v>
      </c>
      <c r="H150" s="157">
        <v>-35038</v>
      </c>
    </row>
    <row r="151" spans="2:9" x14ac:dyDescent="0.25">
      <c r="B151" s="153">
        <v>43076</v>
      </c>
      <c r="C151" s="155" t="s">
        <v>260</v>
      </c>
      <c r="D151" s="195">
        <v>68</v>
      </c>
      <c r="E151" s="162"/>
      <c r="F151" s="135" t="s">
        <v>68</v>
      </c>
      <c r="G151" s="155"/>
      <c r="H151" s="157">
        <v>-500000</v>
      </c>
    </row>
    <row r="152" spans="2:9" x14ac:dyDescent="0.25">
      <c r="B152" s="153">
        <v>43076</v>
      </c>
      <c r="C152" s="155" t="s">
        <v>260</v>
      </c>
      <c r="D152" s="195">
        <v>68</v>
      </c>
      <c r="E152" s="162"/>
      <c r="F152" s="135" t="s">
        <v>72</v>
      </c>
      <c r="G152" s="155"/>
      <c r="H152" s="157">
        <v>500000</v>
      </c>
    </row>
    <row r="153" spans="2:9" x14ac:dyDescent="0.25">
      <c r="B153" s="153">
        <v>43099</v>
      </c>
      <c r="C153" s="155" t="s">
        <v>151</v>
      </c>
      <c r="D153" s="195">
        <v>69</v>
      </c>
      <c r="E153" s="162"/>
      <c r="F153" s="135" t="s">
        <v>68</v>
      </c>
      <c r="G153" s="155"/>
      <c r="H153" s="157">
        <v>-520000</v>
      </c>
    </row>
    <row r="154" spans="2:9" x14ac:dyDescent="0.25">
      <c r="B154" s="153">
        <v>43099</v>
      </c>
      <c r="C154" s="155" t="s">
        <v>151</v>
      </c>
      <c r="D154" s="195">
        <v>69</v>
      </c>
      <c r="E154" s="162"/>
      <c r="F154" s="135" t="s">
        <v>72</v>
      </c>
      <c r="G154" s="155"/>
      <c r="H154" s="157">
        <v>520000</v>
      </c>
    </row>
    <row r="155" spans="2:9" x14ac:dyDescent="0.25">
      <c r="B155" s="153">
        <v>43099</v>
      </c>
      <c r="C155" s="155" t="s">
        <v>182</v>
      </c>
      <c r="D155" s="195">
        <v>69</v>
      </c>
      <c r="E155" s="162"/>
      <c r="F155" s="135" t="s">
        <v>261</v>
      </c>
      <c r="G155" s="155"/>
      <c r="H155" s="157">
        <v>-300000</v>
      </c>
      <c r="I155" s="74"/>
    </row>
    <row r="156" spans="2:9" x14ac:dyDescent="0.25">
      <c r="B156" s="153">
        <v>43099</v>
      </c>
      <c r="C156" s="155" t="s">
        <v>262</v>
      </c>
      <c r="D156" s="195">
        <v>69</v>
      </c>
      <c r="E156" s="162"/>
      <c r="F156" s="135" t="s">
        <v>68</v>
      </c>
      <c r="G156" s="155"/>
      <c r="H156" s="157">
        <v>-1400000</v>
      </c>
    </row>
    <row r="157" spans="2:9" x14ac:dyDescent="0.25">
      <c r="B157" s="153">
        <v>43099</v>
      </c>
      <c r="C157" s="155" t="s">
        <v>263</v>
      </c>
      <c r="D157" s="195">
        <v>69</v>
      </c>
      <c r="E157" s="162"/>
      <c r="F157" s="135" t="s">
        <v>74</v>
      </c>
      <c r="G157" s="155"/>
      <c r="H157" s="160">
        <v>1700000</v>
      </c>
      <c r="I157" s="74"/>
    </row>
    <row r="158" spans="2:9" x14ac:dyDescent="0.25">
      <c r="B158" s="153">
        <v>43099</v>
      </c>
      <c r="C158" s="155" t="s">
        <v>265</v>
      </c>
      <c r="D158" s="195">
        <v>70</v>
      </c>
      <c r="E158" s="162"/>
      <c r="F158" s="135" t="s">
        <v>72</v>
      </c>
      <c r="G158" s="155"/>
      <c r="H158" s="160">
        <v>355000</v>
      </c>
    </row>
    <row r="159" spans="2:9" x14ac:dyDescent="0.25">
      <c r="B159" s="153">
        <v>43099</v>
      </c>
      <c r="C159" s="155" t="s">
        <v>264</v>
      </c>
      <c r="D159" s="195">
        <v>70</v>
      </c>
      <c r="E159" s="162"/>
      <c r="F159" s="135" t="s">
        <v>41</v>
      </c>
      <c r="G159" s="155"/>
      <c r="H159" s="157">
        <v>-685000</v>
      </c>
    </row>
    <row r="160" spans="2:9" x14ac:dyDescent="0.25">
      <c r="B160" s="153">
        <v>43099</v>
      </c>
      <c r="C160" s="155" t="s">
        <v>266</v>
      </c>
      <c r="D160" s="195">
        <v>70</v>
      </c>
      <c r="E160" s="162"/>
      <c r="F160" s="135" t="s">
        <v>41</v>
      </c>
      <c r="G160" s="155"/>
      <c r="H160" s="157">
        <v>330000</v>
      </c>
    </row>
    <row r="161" spans="2:8" x14ac:dyDescent="0.25">
      <c r="B161" s="153">
        <v>43099</v>
      </c>
      <c r="C161" s="155" t="s">
        <v>267</v>
      </c>
      <c r="D161" s="195">
        <v>71</v>
      </c>
      <c r="E161" s="162"/>
      <c r="F161" s="135" t="s">
        <v>72</v>
      </c>
      <c r="G161" s="155"/>
      <c r="H161" s="157">
        <v>-100000</v>
      </c>
    </row>
    <row r="162" spans="2:8" x14ac:dyDescent="0.25">
      <c r="B162" s="153">
        <v>43099</v>
      </c>
      <c r="C162" s="155" t="s">
        <v>267</v>
      </c>
      <c r="D162" s="195">
        <v>71</v>
      </c>
      <c r="E162" s="162"/>
      <c r="F162" s="135" t="s">
        <v>41</v>
      </c>
      <c r="G162" s="155"/>
      <c r="H162" s="157">
        <v>100000</v>
      </c>
    </row>
    <row r="163" spans="2:8" x14ac:dyDescent="0.25">
      <c r="B163" s="153">
        <v>43098</v>
      </c>
      <c r="C163" s="155" t="s">
        <v>157</v>
      </c>
      <c r="D163" s="195">
        <v>72</v>
      </c>
      <c r="E163" s="162"/>
      <c r="F163" s="135">
        <v>7815</v>
      </c>
      <c r="G163" s="155" t="s">
        <v>162</v>
      </c>
      <c r="H163" s="156">
        <v>-12273</v>
      </c>
    </row>
    <row r="164" spans="2:8" x14ac:dyDescent="0.25">
      <c r="B164" s="153">
        <v>43098</v>
      </c>
      <c r="C164" s="155" t="s">
        <v>203</v>
      </c>
      <c r="D164" s="195">
        <v>72</v>
      </c>
      <c r="E164" s="162"/>
      <c r="F164" s="135" t="s">
        <v>94</v>
      </c>
      <c r="G164" s="155" t="s">
        <v>162</v>
      </c>
      <c r="H164" s="156">
        <v>12273</v>
      </c>
    </row>
    <row r="165" spans="2:8" x14ac:dyDescent="0.25">
      <c r="B165" s="153">
        <v>43098</v>
      </c>
      <c r="C165" s="155" t="s">
        <v>158</v>
      </c>
      <c r="D165" s="195">
        <v>72</v>
      </c>
      <c r="E165" s="162"/>
      <c r="F165" s="135">
        <v>7815</v>
      </c>
      <c r="G165" s="155" t="s">
        <v>163</v>
      </c>
      <c r="H165" s="157">
        <v>61367</v>
      </c>
    </row>
    <row r="166" spans="2:8" x14ac:dyDescent="0.25">
      <c r="B166" s="153">
        <v>43098</v>
      </c>
      <c r="C166" s="155" t="s">
        <v>158</v>
      </c>
      <c r="D166" s="195">
        <v>72</v>
      </c>
      <c r="E166" s="162"/>
      <c r="F166" s="135" t="s">
        <v>91</v>
      </c>
      <c r="G166" s="155" t="s">
        <v>163</v>
      </c>
      <c r="H166" s="157">
        <v>-61367</v>
      </c>
    </row>
    <row r="167" spans="2:8" x14ac:dyDescent="0.25">
      <c r="B167" s="153">
        <v>42766</v>
      </c>
      <c r="C167" s="155" t="s">
        <v>157</v>
      </c>
      <c r="D167" s="138">
        <v>73</v>
      </c>
      <c r="E167" s="162"/>
      <c r="F167" s="135" t="s">
        <v>40</v>
      </c>
      <c r="G167" s="155" t="s">
        <v>162</v>
      </c>
      <c r="H167" s="156">
        <v>-596</v>
      </c>
    </row>
    <row r="168" spans="2:8" x14ac:dyDescent="0.25">
      <c r="B168" s="153">
        <v>42766</v>
      </c>
      <c r="C168" s="155" t="s">
        <v>203</v>
      </c>
      <c r="D168" s="138">
        <v>73</v>
      </c>
      <c r="E168" s="162"/>
      <c r="F168" s="135" t="s">
        <v>94</v>
      </c>
      <c r="G168" s="155" t="s">
        <v>162</v>
      </c>
      <c r="H168" s="156">
        <v>596</v>
      </c>
    </row>
    <row r="169" spans="2:8" x14ac:dyDescent="0.25">
      <c r="B169" s="153">
        <v>42766</v>
      </c>
      <c r="C169" s="155" t="s">
        <v>158</v>
      </c>
      <c r="D169" s="138">
        <v>73</v>
      </c>
      <c r="E169" s="162"/>
      <c r="F169" s="135" t="s">
        <v>40</v>
      </c>
      <c r="G169" s="155" t="s">
        <v>163</v>
      </c>
      <c r="H169" s="157">
        <v>2983</v>
      </c>
    </row>
    <row r="170" spans="2:8" x14ac:dyDescent="0.25">
      <c r="B170" s="153">
        <v>42766</v>
      </c>
      <c r="C170" s="155" t="s">
        <v>158</v>
      </c>
      <c r="D170" s="138">
        <v>73</v>
      </c>
      <c r="E170" s="162"/>
      <c r="F170" s="135" t="s">
        <v>91</v>
      </c>
      <c r="G170" s="155" t="s">
        <v>163</v>
      </c>
      <c r="H170" s="157">
        <v>-2983</v>
      </c>
    </row>
    <row r="171" spans="2:8" x14ac:dyDescent="0.25">
      <c r="B171" s="153">
        <v>42794</v>
      </c>
      <c r="C171" s="155" t="s">
        <v>157</v>
      </c>
      <c r="D171" s="138">
        <v>74</v>
      </c>
      <c r="E171" s="162"/>
      <c r="F171" s="135" t="s">
        <v>40</v>
      </c>
      <c r="G171" s="155" t="s">
        <v>162</v>
      </c>
      <c r="H171" s="156">
        <v>-597</v>
      </c>
    </row>
    <row r="172" spans="2:8" x14ac:dyDescent="0.25">
      <c r="B172" s="153">
        <v>42794</v>
      </c>
      <c r="C172" s="155" t="s">
        <v>203</v>
      </c>
      <c r="D172" s="138">
        <v>74</v>
      </c>
      <c r="E172" s="162"/>
      <c r="F172" s="135" t="s">
        <v>94</v>
      </c>
      <c r="G172" s="155" t="s">
        <v>162</v>
      </c>
      <c r="H172" s="156">
        <v>597</v>
      </c>
    </row>
    <row r="173" spans="2:8" x14ac:dyDescent="0.25">
      <c r="B173" s="153">
        <v>42794</v>
      </c>
      <c r="C173" s="155" t="s">
        <v>158</v>
      </c>
      <c r="D173" s="138">
        <v>74</v>
      </c>
      <c r="E173" s="162"/>
      <c r="F173" s="135" t="s">
        <v>40</v>
      </c>
      <c r="G173" s="155" t="s">
        <v>163</v>
      </c>
      <c r="H173" s="157">
        <v>2989</v>
      </c>
    </row>
    <row r="174" spans="2:8" x14ac:dyDescent="0.25">
      <c r="B174" s="153">
        <v>42794</v>
      </c>
      <c r="C174" s="155" t="s">
        <v>158</v>
      </c>
      <c r="D174" s="138">
        <v>74</v>
      </c>
      <c r="E174" s="162"/>
      <c r="F174" s="135" t="s">
        <v>91</v>
      </c>
      <c r="G174" s="155" t="s">
        <v>163</v>
      </c>
      <c r="H174" s="157">
        <v>-2989</v>
      </c>
    </row>
    <row r="175" spans="2:8" x14ac:dyDescent="0.25">
      <c r="B175" s="153">
        <v>42825</v>
      </c>
      <c r="C175" s="155" t="s">
        <v>157</v>
      </c>
      <c r="D175" s="138">
        <v>75</v>
      </c>
      <c r="E175" s="162"/>
      <c r="F175" s="135" t="s">
        <v>40</v>
      </c>
      <c r="G175" s="155" t="s">
        <v>162</v>
      </c>
      <c r="H175" s="156">
        <v>-599</v>
      </c>
    </row>
    <row r="176" spans="2:8" x14ac:dyDescent="0.25">
      <c r="B176" s="153">
        <v>42825</v>
      </c>
      <c r="C176" s="155" t="s">
        <v>203</v>
      </c>
      <c r="D176" s="138">
        <v>75</v>
      </c>
      <c r="E176" s="162"/>
      <c r="F176" s="135" t="s">
        <v>94</v>
      </c>
      <c r="G176" s="155" t="s">
        <v>162</v>
      </c>
      <c r="H176" s="156">
        <v>599</v>
      </c>
    </row>
    <row r="177" spans="2:8" x14ac:dyDescent="0.25">
      <c r="B177" s="153">
        <v>42825</v>
      </c>
      <c r="C177" s="155" t="s">
        <v>158</v>
      </c>
      <c r="D177" s="138">
        <v>75</v>
      </c>
      <c r="E177" s="162"/>
      <c r="F177" s="135" t="s">
        <v>40</v>
      </c>
      <c r="G177" s="155" t="s">
        <v>163</v>
      </c>
      <c r="H177" s="157">
        <v>2995</v>
      </c>
    </row>
    <row r="178" spans="2:8" x14ac:dyDescent="0.25">
      <c r="B178" s="153">
        <v>42825</v>
      </c>
      <c r="C178" s="155" t="s">
        <v>158</v>
      </c>
      <c r="D178" s="138">
        <v>75</v>
      </c>
      <c r="E178" s="162"/>
      <c r="F178" s="135" t="s">
        <v>91</v>
      </c>
      <c r="G178" s="155" t="s">
        <v>163</v>
      </c>
      <c r="H178" s="157">
        <v>-2995</v>
      </c>
    </row>
    <row r="179" spans="2:8" x14ac:dyDescent="0.25">
      <c r="B179" s="153">
        <v>42853</v>
      </c>
      <c r="C179" s="155" t="s">
        <v>157</v>
      </c>
      <c r="D179" s="138">
        <v>76</v>
      </c>
      <c r="E179" s="162"/>
      <c r="F179" s="135" t="s">
        <v>40</v>
      </c>
      <c r="G179" s="155" t="s">
        <v>162</v>
      </c>
      <c r="H179" s="156">
        <v>-600</v>
      </c>
    </row>
    <row r="180" spans="2:8" x14ac:dyDescent="0.25">
      <c r="B180" s="153">
        <v>42853</v>
      </c>
      <c r="C180" s="155" t="s">
        <v>203</v>
      </c>
      <c r="D180" s="138">
        <v>76</v>
      </c>
      <c r="E180" s="162"/>
      <c r="F180" s="135" t="s">
        <v>94</v>
      </c>
      <c r="G180" s="155" t="s">
        <v>162</v>
      </c>
      <c r="H180" s="156">
        <v>600</v>
      </c>
    </row>
    <row r="181" spans="2:8" x14ac:dyDescent="0.25">
      <c r="B181" s="153">
        <v>42853</v>
      </c>
      <c r="C181" s="155" t="s">
        <v>158</v>
      </c>
      <c r="D181" s="138">
        <v>76</v>
      </c>
      <c r="E181" s="162"/>
      <c r="F181" s="135" t="s">
        <v>40</v>
      </c>
      <c r="G181" s="155" t="s">
        <v>163</v>
      </c>
      <c r="H181" s="157">
        <v>3000</v>
      </c>
    </row>
    <row r="182" spans="2:8" x14ac:dyDescent="0.25">
      <c r="B182" s="153">
        <v>42853</v>
      </c>
      <c r="C182" s="155" t="s">
        <v>158</v>
      </c>
      <c r="D182" s="138">
        <v>76</v>
      </c>
      <c r="E182" s="162"/>
      <c r="F182" s="135" t="s">
        <v>91</v>
      </c>
      <c r="G182" s="155" t="s">
        <v>163</v>
      </c>
      <c r="H182" s="157">
        <v>-3000</v>
      </c>
    </row>
    <row r="183" spans="2:8" x14ac:dyDescent="0.25">
      <c r="B183" s="153">
        <v>42886</v>
      </c>
      <c r="C183" s="155" t="s">
        <v>157</v>
      </c>
      <c r="D183" s="138">
        <v>77</v>
      </c>
      <c r="E183" s="162"/>
      <c r="F183" s="135" t="s">
        <v>40</v>
      </c>
      <c r="G183" s="155" t="s">
        <v>162</v>
      </c>
      <c r="H183" s="156">
        <v>-584</v>
      </c>
    </row>
    <row r="184" spans="2:8" x14ac:dyDescent="0.25">
      <c r="B184" s="153">
        <v>42886</v>
      </c>
      <c r="C184" s="155" t="s">
        <v>203</v>
      </c>
      <c r="D184" s="138">
        <v>77</v>
      </c>
      <c r="E184" s="162"/>
      <c r="F184" s="135" t="s">
        <v>94</v>
      </c>
      <c r="G184" s="155" t="s">
        <v>162</v>
      </c>
      <c r="H184" s="156">
        <v>584</v>
      </c>
    </row>
    <row r="185" spans="2:8" x14ac:dyDescent="0.25">
      <c r="B185" s="153">
        <v>42886</v>
      </c>
      <c r="C185" s="155" t="s">
        <v>158</v>
      </c>
      <c r="D185" s="138">
        <v>77</v>
      </c>
      <c r="E185" s="162"/>
      <c r="F185" s="135" t="s">
        <v>40</v>
      </c>
      <c r="G185" s="155" t="s">
        <v>163</v>
      </c>
      <c r="H185" s="157">
        <v>2924</v>
      </c>
    </row>
    <row r="186" spans="2:8" x14ac:dyDescent="0.25">
      <c r="B186" s="153">
        <v>42886</v>
      </c>
      <c r="C186" s="155" t="s">
        <v>158</v>
      </c>
      <c r="D186" s="138">
        <v>77</v>
      </c>
      <c r="E186" s="162"/>
      <c r="F186" s="135" t="s">
        <v>91</v>
      </c>
      <c r="G186" s="155" t="s">
        <v>163</v>
      </c>
      <c r="H186" s="157">
        <v>-2924</v>
      </c>
    </row>
    <row r="187" spans="2:8" x14ac:dyDescent="0.25">
      <c r="B187" s="153">
        <v>42916</v>
      </c>
      <c r="C187" s="155" t="s">
        <v>157</v>
      </c>
      <c r="D187" s="195">
        <v>78</v>
      </c>
      <c r="E187" s="162"/>
      <c r="F187" s="135" t="s">
        <v>40</v>
      </c>
      <c r="G187" s="155" t="s">
        <v>162</v>
      </c>
      <c r="H187" s="156">
        <v>-535</v>
      </c>
    </row>
    <row r="188" spans="2:8" x14ac:dyDescent="0.25">
      <c r="B188" s="153">
        <v>42916</v>
      </c>
      <c r="C188" s="155" t="s">
        <v>203</v>
      </c>
      <c r="D188" s="195">
        <v>78</v>
      </c>
      <c r="E188" s="162"/>
      <c r="F188" s="135" t="s">
        <v>94</v>
      </c>
      <c r="G188" s="155" t="s">
        <v>162</v>
      </c>
      <c r="H188" s="156">
        <v>535</v>
      </c>
    </row>
    <row r="189" spans="2:8" x14ac:dyDescent="0.25">
      <c r="B189" s="153">
        <v>42916</v>
      </c>
      <c r="C189" s="155" t="s">
        <v>158</v>
      </c>
      <c r="D189" s="195">
        <v>78</v>
      </c>
      <c r="E189" s="162"/>
      <c r="F189" s="135" t="s">
        <v>40</v>
      </c>
      <c r="G189" s="155" t="s">
        <v>163</v>
      </c>
      <c r="H189" s="157">
        <v>2677</v>
      </c>
    </row>
    <row r="190" spans="2:8" x14ac:dyDescent="0.25">
      <c r="B190" s="153">
        <v>42916</v>
      </c>
      <c r="C190" s="155" t="s">
        <v>158</v>
      </c>
      <c r="D190" s="195">
        <v>78</v>
      </c>
      <c r="E190" s="162"/>
      <c r="F190" s="135" t="s">
        <v>91</v>
      </c>
      <c r="G190" s="155" t="s">
        <v>163</v>
      </c>
      <c r="H190" s="157">
        <v>-2677</v>
      </c>
    </row>
    <row r="191" spans="2:8" x14ac:dyDescent="0.25">
      <c r="B191" s="153">
        <v>42947</v>
      </c>
      <c r="C191" s="155" t="s">
        <v>157</v>
      </c>
      <c r="D191" s="195">
        <v>79</v>
      </c>
      <c r="E191" s="162"/>
      <c r="F191" s="135" t="s">
        <v>40</v>
      </c>
      <c r="G191" s="155" t="s">
        <v>162</v>
      </c>
      <c r="H191" s="156">
        <v>-501</v>
      </c>
    </row>
    <row r="192" spans="2:8" x14ac:dyDescent="0.25">
      <c r="B192" s="153">
        <v>42947</v>
      </c>
      <c r="C192" s="155" t="s">
        <v>203</v>
      </c>
      <c r="D192" s="195">
        <v>79</v>
      </c>
      <c r="E192" s="162"/>
      <c r="F192" s="135" t="s">
        <v>94</v>
      </c>
      <c r="G192" s="155" t="s">
        <v>162</v>
      </c>
      <c r="H192" s="156">
        <v>501</v>
      </c>
    </row>
    <row r="193" spans="2:8" x14ac:dyDescent="0.25">
      <c r="B193" s="153">
        <v>42947</v>
      </c>
      <c r="C193" s="155" t="s">
        <v>158</v>
      </c>
      <c r="D193" s="195">
        <v>79</v>
      </c>
      <c r="E193" s="162"/>
      <c r="F193" s="135" t="s">
        <v>40</v>
      </c>
      <c r="G193" s="155" t="s">
        <v>163</v>
      </c>
      <c r="H193" s="157">
        <v>2509</v>
      </c>
    </row>
    <row r="194" spans="2:8" x14ac:dyDescent="0.25">
      <c r="B194" s="153">
        <v>42947</v>
      </c>
      <c r="C194" s="155" t="s">
        <v>158</v>
      </c>
      <c r="D194" s="195">
        <v>79</v>
      </c>
      <c r="E194" s="162"/>
      <c r="F194" s="135" t="s">
        <v>91</v>
      </c>
      <c r="G194" s="155" t="s">
        <v>163</v>
      </c>
      <c r="H194" s="157">
        <v>-2509</v>
      </c>
    </row>
    <row r="195" spans="2:8" x14ac:dyDescent="0.25">
      <c r="B195" s="153">
        <v>42978</v>
      </c>
      <c r="C195" s="155" t="s">
        <v>157</v>
      </c>
      <c r="D195" s="195">
        <v>80</v>
      </c>
      <c r="E195" s="162"/>
      <c r="F195" s="135" t="s">
        <v>40</v>
      </c>
      <c r="G195" s="155" t="s">
        <v>162</v>
      </c>
      <c r="H195" s="156">
        <v>-502</v>
      </c>
    </row>
    <row r="196" spans="2:8" x14ac:dyDescent="0.25">
      <c r="B196" s="153">
        <v>42978</v>
      </c>
      <c r="C196" s="155" t="s">
        <v>203</v>
      </c>
      <c r="D196" s="195">
        <v>80</v>
      </c>
      <c r="E196" s="162"/>
      <c r="F196" s="135" t="s">
        <v>94</v>
      </c>
      <c r="G196" s="155" t="s">
        <v>162</v>
      </c>
      <c r="H196" s="156">
        <v>502</v>
      </c>
    </row>
    <row r="197" spans="2:8" x14ac:dyDescent="0.25">
      <c r="B197" s="153">
        <v>42978</v>
      </c>
      <c r="C197" s="155" t="s">
        <v>158</v>
      </c>
      <c r="D197" s="195">
        <v>80</v>
      </c>
      <c r="E197" s="162"/>
      <c r="F197" s="135" t="s">
        <v>40</v>
      </c>
      <c r="G197" s="155" t="s">
        <v>163</v>
      </c>
      <c r="H197" s="157">
        <v>2513</v>
      </c>
    </row>
    <row r="198" spans="2:8" x14ac:dyDescent="0.25">
      <c r="B198" s="153">
        <v>42978</v>
      </c>
      <c r="C198" s="155" t="s">
        <v>158</v>
      </c>
      <c r="D198" s="195">
        <v>80</v>
      </c>
      <c r="E198" s="162"/>
      <c r="F198" s="135" t="s">
        <v>91</v>
      </c>
      <c r="G198" s="155" t="s">
        <v>163</v>
      </c>
      <c r="H198" s="157">
        <v>-2513</v>
      </c>
    </row>
    <row r="199" spans="2:8" x14ac:dyDescent="0.25">
      <c r="B199" s="153">
        <v>43007</v>
      </c>
      <c r="C199" s="155" t="s">
        <v>157</v>
      </c>
      <c r="D199" s="138">
        <v>81</v>
      </c>
      <c r="E199" s="162"/>
      <c r="F199" s="135" t="s">
        <v>40</v>
      </c>
      <c r="G199" s="155" t="s">
        <v>162</v>
      </c>
      <c r="H199" s="156">
        <v>-503</v>
      </c>
    </row>
    <row r="200" spans="2:8" x14ac:dyDescent="0.25">
      <c r="B200" s="153">
        <v>43007</v>
      </c>
      <c r="C200" s="155" t="s">
        <v>203</v>
      </c>
      <c r="D200" s="138">
        <v>81</v>
      </c>
      <c r="E200" s="162"/>
      <c r="F200" s="135" t="s">
        <v>94</v>
      </c>
      <c r="G200" s="155" t="s">
        <v>162</v>
      </c>
      <c r="H200" s="156">
        <v>503</v>
      </c>
    </row>
    <row r="201" spans="2:8" x14ac:dyDescent="0.25">
      <c r="B201" s="153">
        <v>43007</v>
      </c>
      <c r="C201" s="155" t="s">
        <v>158</v>
      </c>
      <c r="D201" s="138">
        <v>81</v>
      </c>
      <c r="E201" s="162"/>
      <c r="F201" s="135" t="s">
        <v>40</v>
      </c>
      <c r="G201" s="155" t="s">
        <v>163</v>
      </c>
      <c r="H201" s="157">
        <v>2517</v>
      </c>
    </row>
    <row r="202" spans="2:8" x14ac:dyDescent="0.25">
      <c r="B202" s="153">
        <v>43007</v>
      </c>
      <c r="C202" s="155" t="s">
        <v>158</v>
      </c>
      <c r="D202" s="138">
        <v>81</v>
      </c>
      <c r="E202" s="162"/>
      <c r="F202" s="135" t="s">
        <v>91</v>
      </c>
      <c r="G202" s="155" t="s">
        <v>163</v>
      </c>
      <c r="H202" s="157">
        <v>-2517</v>
      </c>
    </row>
    <row r="203" spans="2:8" x14ac:dyDescent="0.25">
      <c r="B203" s="153">
        <v>43039</v>
      </c>
      <c r="C203" s="155" t="s">
        <v>157</v>
      </c>
      <c r="D203" s="138">
        <v>82</v>
      </c>
      <c r="E203" s="162"/>
      <c r="F203" s="135" t="s">
        <v>40</v>
      </c>
      <c r="G203" s="155" t="s">
        <v>162</v>
      </c>
      <c r="H203" s="156">
        <v>-471</v>
      </c>
    </row>
    <row r="204" spans="2:8" x14ac:dyDescent="0.25">
      <c r="B204" s="153">
        <v>43039</v>
      </c>
      <c r="C204" s="155" t="s">
        <v>203</v>
      </c>
      <c r="D204" s="138">
        <v>82</v>
      </c>
      <c r="E204" s="162"/>
      <c r="F204" s="135" t="s">
        <v>94</v>
      </c>
      <c r="G204" s="155" t="s">
        <v>162</v>
      </c>
      <c r="H204" s="156">
        <v>471</v>
      </c>
    </row>
    <row r="205" spans="2:8" x14ac:dyDescent="0.25">
      <c r="B205" s="153">
        <v>43039</v>
      </c>
      <c r="C205" s="155" t="s">
        <v>158</v>
      </c>
      <c r="D205" s="138">
        <v>82</v>
      </c>
      <c r="E205" s="162"/>
      <c r="F205" s="135" t="s">
        <v>40</v>
      </c>
      <c r="G205" s="155" t="s">
        <v>163</v>
      </c>
      <c r="H205" s="157">
        <v>2355</v>
      </c>
    </row>
    <row r="206" spans="2:8" x14ac:dyDescent="0.25">
      <c r="B206" s="153">
        <v>43039</v>
      </c>
      <c r="C206" s="155" t="s">
        <v>158</v>
      </c>
      <c r="D206" s="138">
        <v>82</v>
      </c>
      <c r="E206" s="162"/>
      <c r="F206" s="135" t="s">
        <v>91</v>
      </c>
      <c r="G206" s="155" t="s">
        <v>163</v>
      </c>
      <c r="H206" s="157">
        <v>-2355</v>
      </c>
    </row>
    <row r="207" spans="2:8" s="74" customFormat="1" x14ac:dyDescent="0.25">
      <c r="B207" s="153">
        <v>43069</v>
      </c>
      <c r="C207" s="155" t="s">
        <v>157</v>
      </c>
      <c r="D207" s="138">
        <v>83</v>
      </c>
      <c r="E207" s="162"/>
      <c r="F207" s="135" t="s">
        <v>40</v>
      </c>
      <c r="G207" s="155" t="s">
        <v>162</v>
      </c>
      <c r="H207" s="156">
        <v>-455</v>
      </c>
    </row>
    <row r="208" spans="2:8" s="74" customFormat="1" x14ac:dyDescent="0.25">
      <c r="B208" s="153">
        <v>43069</v>
      </c>
      <c r="C208" s="155" t="s">
        <v>203</v>
      </c>
      <c r="D208" s="138">
        <v>83</v>
      </c>
      <c r="E208" s="162"/>
      <c r="F208" s="135" t="s">
        <v>94</v>
      </c>
      <c r="G208" s="155" t="s">
        <v>162</v>
      </c>
      <c r="H208" s="156">
        <v>455</v>
      </c>
    </row>
    <row r="209" spans="2:8" x14ac:dyDescent="0.25">
      <c r="B209" s="153">
        <v>43069</v>
      </c>
      <c r="C209" s="155" t="s">
        <v>158</v>
      </c>
      <c r="D209" s="138">
        <v>83</v>
      </c>
      <c r="E209" s="162"/>
      <c r="F209" s="135" t="s">
        <v>40</v>
      </c>
      <c r="G209" s="155" t="s">
        <v>163</v>
      </c>
      <c r="H209" s="157">
        <v>2275</v>
      </c>
    </row>
    <row r="210" spans="2:8" s="74" customFormat="1" x14ac:dyDescent="0.25">
      <c r="B210" s="153">
        <v>43069</v>
      </c>
      <c r="C210" s="155" t="s">
        <v>158</v>
      </c>
      <c r="D210" s="138">
        <v>83</v>
      </c>
      <c r="E210" s="162"/>
      <c r="F210" s="135" t="s">
        <v>91</v>
      </c>
      <c r="G210" s="155" t="s">
        <v>163</v>
      </c>
      <c r="H210" s="157">
        <v>-2275</v>
      </c>
    </row>
    <row r="211" spans="2:8" s="74" customFormat="1" x14ac:dyDescent="0.25">
      <c r="B211" s="153">
        <v>43098</v>
      </c>
      <c r="C211" s="155" t="s">
        <v>157</v>
      </c>
      <c r="D211" s="138">
        <v>84</v>
      </c>
      <c r="E211" s="162"/>
      <c r="F211" s="135" t="s">
        <v>40</v>
      </c>
      <c r="G211" s="155" t="s">
        <v>162</v>
      </c>
      <c r="H211" s="156">
        <v>-455</v>
      </c>
    </row>
    <row r="212" spans="2:8" x14ac:dyDescent="0.25">
      <c r="B212" s="153">
        <v>43098</v>
      </c>
      <c r="C212" s="155" t="s">
        <v>203</v>
      </c>
      <c r="D212" s="138">
        <v>84</v>
      </c>
      <c r="E212" s="162"/>
      <c r="F212" s="135" t="s">
        <v>94</v>
      </c>
      <c r="G212" s="155" t="s">
        <v>162</v>
      </c>
      <c r="H212" s="156">
        <v>455</v>
      </c>
    </row>
    <row r="213" spans="2:8" x14ac:dyDescent="0.25">
      <c r="B213" s="153">
        <v>43098</v>
      </c>
      <c r="C213" s="155" t="s">
        <v>158</v>
      </c>
      <c r="D213" s="138">
        <v>84</v>
      </c>
      <c r="E213" s="162"/>
      <c r="F213" s="135" t="s">
        <v>40</v>
      </c>
      <c r="G213" s="155" t="s">
        <v>163</v>
      </c>
      <c r="H213" s="157">
        <v>2278</v>
      </c>
    </row>
    <row r="214" spans="2:8" x14ac:dyDescent="0.25">
      <c r="B214" s="134">
        <v>43098</v>
      </c>
      <c r="C214" s="136" t="s">
        <v>158</v>
      </c>
      <c r="D214" s="138">
        <v>84</v>
      </c>
      <c r="E214" s="162"/>
      <c r="F214" s="135" t="s">
        <v>91</v>
      </c>
      <c r="G214" s="136" t="s">
        <v>163</v>
      </c>
      <c r="H214" s="157">
        <v>-2278</v>
      </c>
    </row>
    <row r="215" spans="2:8" x14ac:dyDescent="0.25">
      <c r="B215" s="153">
        <v>42738</v>
      </c>
      <c r="C215" s="155" t="s">
        <v>159</v>
      </c>
      <c r="D215" s="195">
        <v>85</v>
      </c>
      <c r="E215" s="162"/>
      <c r="F215" s="135">
        <v>7820</v>
      </c>
      <c r="G215" s="155" t="s">
        <v>209</v>
      </c>
      <c r="H215" s="156">
        <v>-7995</v>
      </c>
    </row>
    <row r="216" spans="2:8" x14ac:dyDescent="0.25">
      <c r="B216" s="153">
        <v>42738</v>
      </c>
      <c r="C216" s="155" t="s">
        <v>268</v>
      </c>
      <c r="D216" s="195">
        <v>85</v>
      </c>
      <c r="E216" s="162"/>
      <c r="F216" s="135" t="s">
        <v>87</v>
      </c>
      <c r="G216" s="155" t="s">
        <v>209</v>
      </c>
      <c r="H216" s="156">
        <v>7995</v>
      </c>
    </row>
    <row r="217" spans="2:8" x14ac:dyDescent="0.25">
      <c r="B217" s="153">
        <v>42744</v>
      </c>
      <c r="C217" s="155" t="s">
        <v>165</v>
      </c>
      <c r="D217" s="195">
        <v>86</v>
      </c>
      <c r="E217" s="162"/>
      <c r="F217" s="135">
        <v>7820</v>
      </c>
      <c r="G217" s="155" t="s">
        <v>166</v>
      </c>
      <c r="H217" s="156">
        <v>-375</v>
      </c>
    </row>
    <row r="218" spans="2:8" x14ac:dyDescent="0.25">
      <c r="B218" s="153">
        <v>42744</v>
      </c>
      <c r="C218" s="155" t="s">
        <v>165</v>
      </c>
      <c r="D218" s="195">
        <v>86</v>
      </c>
      <c r="E218" s="162"/>
      <c r="F218" s="135" t="s">
        <v>92</v>
      </c>
      <c r="G218" s="155" t="s">
        <v>166</v>
      </c>
      <c r="H218" s="156">
        <v>375</v>
      </c>
    </row>
    <row r="219" spans="2:8" x14ac:dyDescent="0.25">
      <c r="B219" s="153">
        <v>42752</v>
      </c>
      <c r="C219" s="155" t="s">
        <v>206</v>
      </c>
      <c r="D219" s="195">
        <v>87</v>
      </c>
      <c r="E219" s="162"/>
      <c r="F219" s="135">
        <v>7820</v>
      </c>
      <c r="G219" s="154" t="s">
        <v>270</v>
      </c>
      <c r="H219" s="156">
        <v>-1234</v>
      </c>
    </row>
    <row r="220" spans="2:8" x14ac:dyDescent="0.25">
      <c r="B220" s="153">
        <v>42752</v>
      </c>
      <c r="C220" s="155" t="s">
        <v>206</v>
      </c>
      <c r="D220" s="195">
        <v>87</v>
      </c>
      <c r="E220" s="162"/>
      <c r="F220" s="135" t="s">
        <v>78</v>
      </c>
      <c r="G220" s="154" t="s">
        <v>270</v>
      </c>
      <c r="H220" s="156">
        <v>1234</v>
      </c>
    </row>
    <row r="221" spans="2:8" x14ac:dyDescent="0.25">
      <c r="B221" s="153">
        <v>42754</v>
      </c>
      <c r="C221" s="155" t="s">
        <v>216</v>
      </c>
      <c r="D221" s="195">
        <v>88</v>
      </c>
      <c r="E221" s="162"/>
      <c r="F221" s="135">
        <v>7820</v>
      </c>
      <c r="G221" s="154"/>
      <c r="H221" s="156">
        <v>-2500</v>
      </c>
    </row>
    <row r="222" spans="2:8" x14ac:dyDescent="0.25">
      <c r="B222" s="153">
        <v>42754</v>
      </c>
      <c r="C222" s="155" t="s">
        <v>269</v>
      </c>
      <c r="D222" s="195">
        <v>88</v>
      </c>
      <c r="E222" s="162"/>
      <c r="F222" s="135" t="s">
        <v>254</v>
      </c>
      <c r="G222" s="154"/>
      <c r="H222" s="156">
        <v>2500</v>
      </c>
    </row>
    <row r="223" spans="2:8" x14ac:dyDescent="0.25">
      <c r="B223" s="153">
        <v>42766</v>
      </c>
      <c r="C223" s="155" t="s">
        <v>185</v>
      </c>
      <c r="D223" s="195">
        <v>89</v>
      </c>
      <c r="E223" s="162"/>
      <c r="F223" s="135">
        <v>7820</v>
      </c>
      <c r="G223" s="155" t="s">
        <v>164</v>
      </c>
      <c r="H223" s="156">
        <v>-16671</v>
      </c>
    </row>
    <row r="224" spans="2:8" x14ac:dyDescent="0.25">
      <c r="B224" s="153">
        <v>42766</v>
      </c>
      <c r="C224" s="155" t="s">
        <v>185</v>
      </c>
      <c r="D224" s="195">
        <v>89</v>
      </c>
      <c r="E224" s="162"/>
      <c r="F224" s="135" t="s">
        <v>246</v>
      </c>
      <c r="G224" s="155" t="s">
        <v>164</v>
      </c>
      <c r="H224" s="156">
        <v>16671</v>
      </c>
    </row>
    <row r="225" spans="2:8" x14ac:dyDescent="0.25">
      <c r="B225" s="153">
        <v>42767</v>
      </c>
      <c r="C225" s="155" t="s">
        <v>236</v>
      </c>
      <c r="D225" s="195">
        <v>90</v>
      </c>
      <c r="E225" s="162"/>
      <c r="F225" s="135">
        <v>7820</v>
      </c>
      <c r="G225" s="155" t="s">
        <v>196</v>
      </c>
      <c r="H225" s="157">
        <v>2500</v>
      </c>
    </row>
    <row r="226" spans="2:8" x14ac:dyDescent="0.25">
      <c r="B226" s="153">
        <v>42767</v>
      </c>
      <c r="C226" s="155" t="s">
        <v>271</v>
      </c>
      <c r="D226" s="195">
        <v>90</v>
      </c>
      <c r="E226" s="162"/>
      <c r="F226" s="135" t="s">
        <v>254</v>
      </c>
      <c r="G226" s="155"/>
      <c r="H226" s="157">
        <v>-2500</v>
      </c>
    </row>
    <row r="227" spans="2:8" x14ac:dyDescent="0.25">
      <c r="B227" s="153">
        <v>42767</v>
      </c>
      <c r="C227" s="154" t="s">
        <v>272</v>
      </c>
      <c r="D227" s="195">
        <v>91</v>
      </c>
      <c r="E227" s="162"/>
      <c r="F227" s="135">
        <v>7820</v>
      </c>
      <c r="G227" s="154" t="s">
        <v>275</v>
      </c>
      <c r="H227" s="157">
        <v>25500</v>
      </c>
    </row>
    <row r="228" spans="2:8" x14ac:dyDescent="0.25">
      <c r="B228" s="153">
        <v>42767</v>
      </c>
      <c r="C228" s="154" t="s">
        <v>272</v>
      </c>
      <c r="D228" s="195">
        <v>91</v>
      </c>
      <c r="E228" s="162"/>
      <c r="F228" s="135" t="s">
        <v>70</v>
      </c>
      <c r="G228" s="154" t="s">
        <v>275</v>
      </c>
      <c r="H228" s="157">
        <v>-25500</v>
      </c>
    </row>
    <row r="229" spans="2:8" x14ac:dyDescent="0.25">
      <c r="B229" s="153">
        <v>42788</v>
      </c>
      <c r="C229" s="155" t="s">
        <v>226</v>
      </c>
      <c r="D229" s="195">
        <v>92</v>
      </c>
      <c r="E229" s="162"/>
      <c r="F229" s="135">
        <v>7820</v>
      </c>
      <c r="G229" s="155" t="s">
        <v>164</v>
      </c>
      <c r="H229" s="156">
        <v>-3000</v>
      </c>
    </row>
    <row r="230" spans="2:8" x14ac:dyDescent="0.25">
      <c r="B230" s="153">
        <v>42788</v>
      </c>
      <c r="C230" s="155" t="s">
        <v>273</v>
      </c>
      <c r="D230" s="195">
        <v>92</v>
      </c>
      <c r="E230" s="162"/>
      <c r="F230" s="135" t="s">
        <v>213</v>
      </c>
      <c r="G230" s="155" t="s">
        <v>164</v>
      </c>
      <c r="H230" s="156">
        <v>3000</v>
      </c>
    </row>
    <row r="231" spans="2:8" x14ac:dyDescent="0.25">
      <c r="B231" s="153">
        <v>42789</v>
      </c>
      <c r="C231" s="155" t="s">
        <v>274</v>
      </c>
      <c r="D231" s="195">
        <v>93</v>
      </c>
      <c r="E231" s="162"/>
      <c r="F231" s="135">
        <v>7820</v>
      </c>
      <c r="G231" s="154" t="s">
        <v>276</v>
      </c>
      <c r="H231" s="157">
        <v>15988</v>
      </c>
    </row>
    <row r="232" spans="2:8" x14ac:dyDescent="0.25">
      <c r="B232" s="153">
        <v>42789</v>
      </c>
      <c r="C232" s="155" t="s">
        <v>272</v>
      </c>
      <c r="D232" s="195">
        <v>93</v>
      </c>
      <c r="E232" s="162"/>
      <c r="F232" s="135" t="s">
        <v>70</v>
      </c>
      <c r="G232" s="154" t="s">
        <v>276</v>
      </c>
      <c r="H232" s="157">
        <v>-15988</v>
      </c>
    </row>
    <row r="233" spans="2:8" x14ac:dyDescent="0.25">
      <c r="B233" s="153">
        <v>42794</v>
      </c>
      <c r="C233" s="155" t="s">
        <v>185</v>
      </c>
      <c r="D233" s="195">
        <v>94</v>
      </c>
      <c r="E233" s="162"/>
      <c r="F233" s="135">
        <v>7820</v>
      </c>
      <c r="G233" s="155" t="s">
        <v>164</v>
      </c>
      <c r="H233" s="156">
        <v>-16978</v>
      </c>
    </row>
    <row r="234" spans="2:8" x14ac:dyDescent="0.25">
      <c r="B234" s="153">
        <v>42794</v>
      </c>
      <c r="C234" s="155" t="s">
        <v>185</v>
      </c>
      <c r="D234" s="195">
        <v>94</v>
      </c>
      <c r="E234" s="162"/>
      <c r="F234" s="135" t="s">
        <v>85</v>
      </c>
      <c r="G234" s="155" t="s">
        <v>164</v>
      </c>
      <c r="H234" s="156">
        <v>16978</v>
      </c>
    </row>
    <row r="235" spans="2:8" x14ac:dyDescent="0.25">
      <c r="B235" s="153">
        <v>42801</v>
      </c>
      <c r="C235" s="155" t="s">
        <v>207</v>
      </c>
      <c r="D235" s="195">
        <v>95</v>
      </c>
      <c r="E235" s="162"/>
      <c r="F235" s="135">
        <v>7820</v>
      </c>
      <c r="G235" s="155" t="s">
        <v>237</v>
      </c>
      <c r="H235" s="156">
        <v>-24128</v>
      </c>
    </row>
    <row r="236" spans="2:8" s="74" customFormat="1" x14ac:dyDescent="0.25">
      <c r="B236" s="153">
        <v>42801</v>
      </c>
      <c r="C236" s="155" t="s">
        <v>207</v>
      </c>
      <c r="D236" s="195">
        <v>95</v>
      </c>
      <c r="E236" s="162"/>
      <c r="F236" s="135" t="s">
        <v>211</v>
      </c>
      <c r="G236" s="155" t="s">
        <v>237</v>
      </c>
      <c r="H236" s="156">
        <v>24128</v>
      </c>
    </row>
    <row r="237" spans="2:8" s="74" customFormat="1" x14ac:dyDescent="0.25">
      <c r="B237" s="153">
        <v>42802</v>
      </c>
      <c r="C237" s="154" t="s">
        <v>272</v>
      </c>
      <c r="D237" s="195">
        <v>96</v>
      </c>
      <c r="E237" s="162"/>
      <c r="F237" s="135">
        <v>7820</v>
      </c>
      <c r="G237" s="154" t="s">
        <v>277</v>
      </c>
      <c r="H237" s="157">
        <v>28778</v>
      </c>
    </row>
    <row r="238" spans="2:8" s="74" customFormat="1" x14ac:dyDescent="0.25">
      <c r="B238" s="153">
        <v>42802</v>
      </c>
      <c r="C238" s="154" t="s">
        <v>272</v>
      </c>
      <c r="D238" s="195">
        <v>96</v>
      </c>
      <c r="E238" s="162"/>
      <c r="F238" s="135" t="s">
        <v>70</v>
      </c>
      <c r="G238" s="154" t="s">
        <v>277</v>
      </c>
      <c r="H238" s="157">
        <v>-28778</v>
      </c>
    </row>
    <row r="239" spans="2:8" x14ac:dyDescent="0.25">
      <c r="B239" s="153">
        <v>42808</v>
      </c>
      <c r="C239" s="155" t="s">
        <v>186</v>
      </c>
      <c r="D239" s="195">
        <v>97</v>
      </c>
      <c r="E239" s="162"/>
      <c r="F239" s="135">
        <v>7820</v>
      </c>
      <c r="G239" s="154" t="s">
        <v>270</v>
      </c>
      <c r="H239" s="156">
        <v>-795</v>
      </c>
    </row>
    <row r="240" spans="2:8" x14ac:dyDescent="0.25">
      <c r="B240" s="153">
        <v>42808</v>
      </c>
      <c r="C240" s="155" t="s">
        <v>278</v>
      </c>
      <c r="D240" s="195">
        <v>97</v>
      </c>
      <c r="E240" s="162"/>
      <c r="F240" s="135" t="s">
        <v>78</v>
      </c>
      <c r="G240" s="154" t="s">
        <v>270</v>
      </c>
      <c r="H240" s="156">
        <v>795</v>
      </c>
    </row>
    <row r="241" spans="2:8" x14ac:dyDescent="0.25">
      <c r="B241" s="153">
        <v>42814</v>
      </c>
      <c r="C241" s="155" t="s">
        <v>168</v>
      </c>
      <c r="D241" s="195">
        <v>98</v>
      </c>
      <c r="E241" s="162"/>
      <c r="F241" s="135">
        <v>7820</v>
      </c>
      <c r="G241" s="155" t="s">
        <v>279</v>
      </c>
      <c r="H241" s="156">
        <v>-129580</v>
      </c>
    </row>
    <row r="242" spans="2:8" x14ac:dyDescent="0.25">
      <c r="B242" s="153">
        <v>42814</v>
      </c>
      <c r="C242" s="155" t="s">
        <v>168</v>
      </c>
      <c r="D242" s="195">
        <v>98</v>
      </c>
      <c r="E242" s="162"/>
      <c r="F242" s="135" t="s">
        <v>212</v>
      </c>
      <c r="G242" s="155" t="s">
        <v>279</v>
      </c>
      <c r="H242" s="156">
        <v>129580</v>
      </c>
    </row>
    <row r="243" spans="2:8" x14ac:dyDescent="0.25">
      <c r="B243" s="153">
        <v>42816</v>
      </c>
      <c r="C243" s="154" t="s">
        <v>272</v>
      </c>
      <c r="D243" s="195">
        <v>99</v>
      </c>
      <c r="E243" s="162"/>
      <c r="F243" s="135">
        <v>7820</v>
      </c>
      <c r="G243" s="154" t="s">
        <v>280</v>
      </c>
      <c r="H243" s="157">
        <v>11000</v>
      </c>
    </row>
    <row r="244" spans="2:8" x14ac:dyDescent="0.25">
      <c r="B244" s="153">
        <v>42816</v>
      </c>
      <c r="C244" s="154" t="s">
        <v>272</v>
      </c>
      <c r="D244" s="195">
        <v>99</v>
      </c>
      <c r="E244" s="162"/>
      <c r="F244" s="135" t="s">
        <v>70</v>
      </c>
      <c r="G244" s="154" t="s">
        <v>280</v>
      </c>
      <c r="H244" s="157">
        <v>-11000</v>
      </c>
    </row>
    <row r="245" spans="2:8" x14ac:dyDescent="0.25">
      <c r="B245" s="153">
        <v>42816</v>
      </c>
      <c r="C245" s="154" t="s">
        <v>272</v>
      </c>
      <c r="D245" s="195">
        <v>100</v>
      </c>
      <c r="E245" s="162"/>
      <c r="F245" s="135">
        <v>7820</v>
      </c>
      <c r="G245" s="154" t="s">
        <v>281</v>
      </c>
      <c r="H245" s="157">
        <v>21000</v>
      </c>
    </row>
    <row r="246" spans="2:8" x14ac:dyDescent="0.25">
      <c r="B246" s="153">
        <v>42816</v>
      </c>
      <c r="C246" s="154" t="s">
        <v>272</v>
      </c>
      <c r="D246" s="195">
        <v>100</v>
      </c>
      <c r="E246" s="162"/>
      <c r="F246" s="135" t="s">
        <v>70</v>
      </c>
      <c r="G246" s="154" t="s">
        <v>281</v>
      </c>
      <c r="H246" s="157">
        <v>-21000</v>
      </c>
    </row>
    <row r="247" spans="2:8" x14ac:dyDescent="0.25">
      <c r="B247" s="153">
        <v>42816</v>
      </c>
      <c r="C247" s="154" t="s">
        <v>272</v>
      </c>
      <c r="D247" s="195">
        <v>100</v>
      </c>
      <c r="E247" s="162"/>
      <c r="F247" s="135">
        <v>7820</v>
      </c>
      <c r="G247" s="154" t="s">
        <v>281</v>
      </c>
      <c r="H247" s="157">
        <v>1455</v>
      </c>
    </row>
    <row r="248" spans="2:8" x14ac:dyDescent="0.25">
      <c r="B248" s="153">
        <v>42816</v>
      </c>
      <c r="C248" s="154" t="s">
        <v>272</v>
      </c>
      <c r="D248" s="195">
        <v>100</v>
      </c>
      <c r="E248" s="162"/>
      <c r="F248" s="135" t="s">
        <v>70</v>
      </c>
      <c r="G248" s="154" t="s">
        <v>281</v>
      </c>
      <c r="H248" s="157">
        <v>-1455</v>
      </c>
    </row>
    <row r="249" spans="2:8" x14ac:dyDescent="0.25">
      <c r="B249" s="153">
        <v>42824</v>
      </c>
      <c r="C249" s="155" t="s">
        <v>185</v>
      </c>
      <c r="D249" s="195">
        <v>101</v>
      </c>
      <c r="E249" s="162"/>
      <c r="F249" s="135">
        <v>7820</v>
      </c>
      <c r="G249" s="155" t="s">
        <v>164</v>
      </c>
      <c r="H249" s="156">
        <v>-12146</v>
      </c>
    </row>
    <row r="250" spans="2:8" x14ac:dyDescent="0.25">
      <c r="B250" s="153">
        <v>42824</v>
      </c>
      <c r="C250" s="155" t="s">
        <v>185</v>
      </c>
      <c r="D250" s="195">
        <v>101</v>
      </c>
      <c r="E250" s="162"/>
      <c r="F250" s="135" t="s">
        <v>85</v>
      </c>
      <c r="G250" s="155" t="s">
        <v>164</v>
      </c>
      <c r="H250" s="156">
        <v>12146</v>
      </c>
    </row>
    <row r="251" spans="2:8" x14ac:dyDescent="0.25">
      <c r="B251" s="153">
        <v>42830</v>
      </c>
      <c r="C251" s="154" t="s">
        <v>272</v>
      </c>
      <c r="D251" s="195">
        <v>102</v>
      </c>
      <c r="E251" s="162"/>
      <c r="F251" s="135">
        <v>7820</v>
      </c>
      <c r="G251" s="154" t="s">
        <v>282</v>
      </c>
      <c r="H251" s="157">
        <v>26500</v>
      </c>
    </row>
    <row r="252" spans="2:8" x14ac:dyDescent="0.25">
      <c r="B252" s="153">
        <v>42830</v>
      </c>
      <c r="C252" s="154" t="s">
        <v>272</v>
      </c>
      <c r="D252" s="195">
        <v>102</v>
      </c>
      <c r="E252" s="162"/>
      <c r="F252" s="135" t="s">
        <v>70</v>
      </c>
      <c r="G252" s="154" t="s">
        <v>282</v>
      </c>
      <c r="H252" s="157">
        <v>-26500</v>
      </c>
    </row>
    <row r="253" spans="2:8" x14ac:dyDescent="0.25">
      <c r="B253" s="153">
        <v>42830</v>
      </c>
      <c r="C253" s="154" t="s">
        <v>272</v>
      </c>
      <c r="D253" s="195">
        <v>102</v>
      </c>
      <c r="E253" s="162"/>
      <c r="F253" s="135">
        <v>7820</v>
      </c>
      <c r="G253" s="154" t="s">
        <v>282</v>
      </c>
      <c r="H253" s="157">
        <v>1600</v>
      </c>
    </row>
    <row r="254" spans="2:8" x14ac:dyDescent="0.25">
      <c r="B254" s="153">
        <v>42830</v>
      </c>
      <c r="C254" s="154" t="s">
        <v>272</v>
      </c>
      <c r="D254" s="195">
        <v>102</v>
      </c>
      <c r="E254" s="162"/>
      <c r="F254" s="135" t="s">
        <v>70</v>
      </c>
      <c r="G254" s="154" t="s">
        <v>282</v>
      </c>
      <c r="H254" s="157">
        <v>-1600</v>
      </c>
    </row>
    <row r="255" spans="2:8" x14ac:dyDescent="0.25">
      <c r="B255" s="153">
        <v>42830</v>
      </c>
      <c r="C255" s="155" t="s">
        <v>283</v>
      </c>
      <c r="D255" s="195">
        <v>102</v>
      </c>
      <c r="E255" s="162"/>
      <c r="F255" s="135">
        <v>7820</v>
      </c>
      <c r="G255" s="154" t="s">
        <v>282</v>
      </c>
      <c r="H255" s="156">
        <v>-28100</v>
      </c>
    </row>
    <row r="256" spans="2:8" x14ac:dyDescent="0.25">
      <c r="B256" s="153">
        <v>42830</v>
      </c>
      <c r="C256" s="155" t="s">
        <v>284</v>
      </c>
      <c r="D256" s="195">
        <v>102</v>
      </c>
      <c r="E256" s="162"/>
      <c r="F256" s="135">
        <v>7820</v>
      </c>
      <c r="G256" s="154" t="s">
        <v>282</v>
      </c>
      <c r="H256" s="157">
        <v>28100</v>
      </c>
    </row>
    <row r="257" spans="2:8" x14ac:dyDescent="0.25">
      <c r="B257" s="153">
        <v>42835</v>
      </c>
      <c r="C257" s="155" t="s">
        <v>165</v>
      </c>
      <c r="D257" s="195">
        <v>103</v>
      </c>
      <c r="E257" s="162"/>
      <c r="F257" s="135">
        <v>7820</v>
      </c>
      <c r="G257" s="155" t="s">
        <v>166</v>
      </c>
      <c r="H257" s="156">
        <v>-150</v>
      </c>
    </row>
    <row r="258" spans="2:8" x14ac:dyDescent="0.25">
      <c r="B258" s="153">
        <v>42835</v>
      </c>
      <c r="C258" s="155" t="s">
        <v>165</v>
      </c>
      <c r="D258" s="195">
        <v>103</v>
      </c>
      <c r="E258" s="162"/>
      <c r="F258" s="135" t="s">
        <v>92</v>
      </c>
      <c r="G258" s="155" t="s">
        <v>166</v>
      </c>
      <c r="H258" s="156">
        <v>150</v>
      </c>
    </row>
    <row r="259" spans="2:8" x14ac:dyDescent="0.25">
      <c r="B259" s="153">
        <v>42851</v>
      </c>
      <c r="C259" s="155" t="s">
        <v>239</v>
      </c>
      <c r="D259" s="195">
        <v>104</v>
      </c>
      <c r="E259" s="162"/>
      <c r="F259" s="135">
        <v>7820</v>
      </c>
      <c r="G259" s="155" t="s">
        <v>238</v>
      </c>
      <c r="H259" s="156">
        <v>-1100</v>
      </c>
    </row>
    <row r="260" spans="2:8" x14ac:dyDescent="0.25">
      <c r="B260" s="153">
        <v>42851</v>
      </c>
      <c r="C260" s="155" t="s">
        <v>239</v>
      </c>
      <c r="D260" s="195">
        <v>104</v>
      </c>
      <c r="E260" s="162"/>
      <c r="F260" s="135" t="s">
        <v>92</v>
      </c>
      <c r="G260" s="155" t="s">
        <v>238</v>
      </c>
      <c r="H260" s="156">
        <v>1100</v>
      </c>
    </row>
    <row r="261" spans="2:8" x14ac:dyDescent="0.25">
      <c r="B261" s="153">
        <v>42852</v>
      </c>
      <c r="C261" s="155" t="s">
        <v>159</v>
      </c>
      <c r="D261" s="195">
        <v>105</v>
      </c>
      <c r="E261" s="162"/>
      <c r="F261" s="135">
        <v>7820</v>
      </c>
      <c r="G261" s="155" t="s">
        <v>286</v>
      </c>
      <c r="H261" s="156">
        <v>-3149</v>
      </c>
    </row>
    <row r="262" spans="2:8" x14ac:dyDescent="0.25">
      <c r="B262" s="153">
        <v>42852</v>
      </c>
      <c r="C262" s="155" t="s">
        <v>285</v>
      </c>
      <c r="D262" s="195">
        <v>105</v>
      </c>
      <c r="E262" s="162"/>
      <c r="F262" s="135" t="s">
        <v>87</v>
      </c>
      <c r="G262" s="155" t="s">
        <v>286</v>
      </c>
      <c r="H262" s="156">
        <v>3149</v>
      </c>
    </row>
    <row r="263" spans="2:8" x14ac:dyDescent="0.25">
      <c r="B263" s="153">
        <v>42852</v>
      </c>
      <c r="C263" s="155" t="s">
        <v>185</v>
      </c>
      <c r="D263" s="195">
        <v>106</v>
      </c>
      <c r="E263" s="162"/>
      <c r="F263" s="135">
        <v>7820</v>
      </c>
      <c r="G263" s="155" t="s">
        <v>164</v>
      </c>
      <c r="H263" s="156">
        <v>-13029</v>
      </c>
    </row>
    <row r="264" spans="2:8" x14ac:dyDescent="0.25">
      <c r="B264" s="153">
        <v>42852</v>
      </c>
      <c r="C264" s="155" t="s">
        <v>185</v>
      </c>
      <c r="D264" s="195">
        <v>106</v>
      </c>
      <c r="E264" s="162"/>
      <c r="F264" s="135" t="s">
        <v>85</v>
      </c>
      <c r="G264" s="155" t="s">
        <v>164</v>
      </c>
      <c r="H264" s="156">
        <v>13029</v>
      </c>
    </row>
    <row r="265" spans="2:8" x14ac:dyDescent="0.25">
      <c r="B265" s="153">
        <v>42859</v>
      </c>
      <c r="C265" s="155" t="s">
        <v>186</v>
      </c>
      <c r="D265" s="195">
        <v>107</v>
      </c>
      <c r="E265" s="162"/>
      <c r="F265" s="135">
        <v>7820</v>
      </c>
      <c r="G265" s="154" t="s">
        <v>270</v>
      </c>
      <c r="H265" s="156">
        <v>-1590</v>
      </c>
    </row>
    <row r="266" spans="2:8" x14ac:dyDescent="0.25">
      <c r="B266" s="153">
        <v>42859</v>
      </c>
      <c r="C266" s="155" t="s">
        <v>278</v>
      </c>
      <c r="D266" s="195">
        <v>107</v>
      </c>
      <c r="E266" s="162"/>
      <c r="F266" s="135" t="s">
        <v>78</v>
      </c>
      <c r="G266" s="154" t="s">
        <v>270</v>
      </c>
      <c r="H266" s="156">
        <v>1590</v>
      </c>
    </row>
    <row r="267" spans="2:8" x14ac:dyDescent="0.25">
      <c r="B267" s="153">
        <v>42863</v>
      </c>
      <c r="C267" s="154" t="s">
        <v>272</v>
      </c>
      <c r="D267" s="195">
        <v>108</v>
      </c>
      <c r="E267" s="162"/>
      <c r="F267" s="135">
        <v>7820</v>
      </c>
      <c r="G267" s="154" t="s">
        <v>287</v>
      </c>
      <c r="H267" s="157">
        <v>22020</v>
      </c>
    </row>
    <row r="268" spans="2:8" x14ac:dyDescent="0.25">
      <c r="B268" s="153">
        <v>42863</v>
      </c>
      <c r="C268" s="154" t="s">
        <v>272</v>
      </c>
      <c r="D268" s="195">
        <v>108</v>
      </c>
      <c r="E268" s="162"/>
      <c r="F268" s="135" t="s">
        <v>70</v>
      </c>
      <c r="G268" s="154" t="s">
        <v>287</v>
      </c>
      <c r="H268" s="157">
        <v>-22020</v>
      </c>
    </row>
    <row r="269" spans="2:8" x14ac:dyDescent="0.25">
      <c r="B269" s="153">
        <v>42872</v>
      </c>
      <c r="C269" s="154" t="s">
        <v>272</v>
      </c>
      <c r="D269" s="195">
        <v>109</v>
      </c>
      <c r="E269" s="162"/>
      <c r="F269" s="135">
        <v>7820</v>
      </c>
      <c r="G269" s="154" t="s">
        <v>288</v>
      </c>
      <c r="H269" s="157">
        <v>31147</v>
      </c>
    </row>
    <row r="270" spans="2:8" x14ac:dyDescent="0.25">
      <c r="B270" s="153">
        <v>42872</v>
      </c>
      <c r="C270" s="154" t="s">
        <v>272</v>
      </c>
      <c r="D270" s="195">
        <v>109</v>
      </c>
      <c r="E270" s="162"/>
      <c r="F270" s="135" t="s">
        <v>70</v>
      </c>
      <c r="G270" s="154" t="s">
        <v>288</v>
      </c>
      <c r="H270" s="157">
        <v>-31147</v>
      </c>
    </row>
    <row r="271" spans="2:8" x14ac:dyDescent="0.25">
      <c r="B271" s="153">
        <v>42874</v>
      </c>
      <c r="C271" s="155" t="s">
        <v>160</v>
      </c>
      <c r="D271" s="195">
        <v>110</v>
      </c>
      <c r="E271" s="162"/>
      <c r="F271" s="135">
        <v>7820</v>
      </c>
      <c r="G271" s="155" t="s">
        <v>290</v>
      </c>
      <c r="H271" s="156">
        <v>-2625</v>
      </c>
    </row>
    <row r="272" spans="2:8" x14ac:dyDescent="0.25">
      <c r="B272" s="153">
        <v>42874</v>
      </c>
      <c r="C272" s="155" t="s">
        <v>289</v>
      </c>
      <c r="D272" s="195">
        <v>110</v>
      </c>
      <c r="E272" s="162"/>
      <c r="F272" s="135" t="s">
        <v>80</v>
      </c>
      <c r="G272" s="155" t="s">
        <v>290</v>
      </c>
      <c r="H272" s="156">
        <v>2625</v>
      </c>
    </row>
    <row r="273" spans="2:8" x14ac:dyDescent="0.25">
      <c r="B273" s="153">
        <v>42885</v>
      </c>
      <c r="C273" s="155" t="s">
        <v>206</v>
      </c>
      <c r="D273" s="195">
        <v>111</v>
      </c>
      <c r="E273" s="162"/>
      <c r="F273" s="135">
        <v>7820</v>
      </c>
      <c r="G273" s="154" t="s">
        <v>270</v>
      </c>
      <c r="H273" s="156">
        <v>-635</v>
      </c>
    </row>
    <row r="274" spans="2:8" x14ac:dyDescent="0.25">
      <c r="B274" s="153">
        <v>42885</v>
      </c>
      <c r="C274" s="155" t="s">
        <v>206</v>
      </c>
      <c r="D274" s="195">
        <v>111</v>
      </c>
      <c r="E274" s="162"/>
      <c r="F274" s="135" t="s">
        <v>78</v>
      </c>
      <c r="G274" s="154" t="s">
        <v>270</v>
      </c>
      <c r="H274" s="156">
        <v>635</v>
      </c>
    </row>
    <row r="275" spans="2:8" x14ac:dyDescent="0.25">
      <c r="B275" s="153">
        <v>42886</v>
      </c>
      <c r="C275" s="155" t="s">
        <v>185</v>
      </c>
      <c r="D275" s="195">
        <v>112</v>
      </c>
      <c r="E275" s="162"/>
      <c r="F275" s="135">
        <v>7820</v>
      </c>
      <c r="G275" s="155" t="s">
        <v>164</v>
      </c>
      <c r="H275" s="156">
        <v>-12324</v>
      </c>
    </row>
    <row r="276" spans="2:8" x14ac:dyDescent="0.25">
      <c r="B276" s="153">
        <v>42886</v>
      </c>
      <c r="C276" s="155" t="s">
        <v>185</v>
      </c>
      <c r="D276" s="195">
        <v>112</v>
      </c>
      <c r="E276" s="162"/>
      <c r="F276" s="135" t="s">
        <v>85</v>
      </c>
      <c r="G276" s="155" t="s">
        <v>164</v>
      </c>
      <c r="H276" s="156">
        <v>12324</v>
      </c>
    </row>
    <row r="277" spans="2:8" x14ac:dyDescent="0.25">
      <c r="B277" s="153">
        <v>42886</v>
      </c>
      <c r="C277" s="155" t="s">
        <v>240</v>
      </c>
      <c r="D277" s="195">
        <v>113</v>
      </c>
      <c r="E277" s="162"/>
      <c r="F277" s="135">
        <v>7820</v>
      </c>
      <c r="G277" s="155" t="s">
        <v>291</v>
      </c>
      <c r="H277" s="157">
        <v>17000</v>
      </c>
    </row>
    <row r="278" spans="2:8" x14ac:dyDescent="0.25">
      <c r="B278" s="153">
        <v>42886</v>
      </c>
      <c r="C278" s="155" t="s">
        <v>272</v>
      </c>
      <c r="D278" s="195">
        <v>113</v>
      </c>
      <c r="E278" s="162"/>
      <c r="F278" s="135" t="s">
        <v>70</v>
      </c>
      <c r="G278" s="155" t="s">
        <v>291</v>
      </c>
      <c r="H278" s="157">
        <v>-17000</v>
      </c>
    </row>
    <row r="279" spans="2:8" x14ac:dyDescent="0.25">
      <c r="B279" s="153">
        <v>42905</v>
      </c>
      <c r="C279" s="155" t="s">
        <v>241</v>
      </c>
      <c r="D279" s="195">
        <v>114</v>
      </c>
      <c r="E279" s="162"/>
      <c r="F279" s="135">
        <v>7820</v>
      </c>
      <c r="G279" s="154" t="s">
        <v>292</v>
      </c>
      <c r="H279" s="156">
        <v>-1320</v>
      </c>
    </row>
    <row r="280" spans="2:8" x14ac:dyDescent="0.25">
      <c r="B280" s="153">
        <v>42905</v>
      </c>
      <c r="C280" s="155" t="s">
        <v>241</v>
      </c>
      <c r="D280" s="195">
        <v>114</v>
      </c>
      <c r="E280" s="162"/>
      <c r="F280" s="135" t="s">
        <v>87</v>
      </c>
      <c r="G280" s="154" t="s">
        <v>292</v>
      </c>
      <c r="H280" s="156">
        <v>1320</v>
      </c>
    </row>
    <row r="281" spans="2:8" x14ac:dyDescent="0.25">
      <c r="B281" s="153">
        <v>42915</v>
      </c>
      <c r="C281" s="155" t="s">
        <v>185</v>
      </c>
      <c r="D281" s="195">
        <v>115</v>
      </c>
      <c r="E281" s="162"/>
      <c r="F281" s="135">
        <v>7820</v>
      </c>
      <c r="G281" s="155" t="s">
        <v>164</v>
      </c>
      <c r="H281" s="156">
        <v>-2683</v>
      </c>
    </row>
    <row r="282" spans="2:8" x14ac:dyDescent="0.25">
      <c r="B282" s="153">
        <v>41819</v>
      </c>
      <c r="C282" s="155" t="s">
        <v>185</v>
      </c>
      <c r="D282" s="195">
        <v>115</v>
      </c>
      <c r="E282" s="162"/>
      <c r="F282" s="135" t="s">
        <v>85</v>
      </c>
      <c r="G282" s="155" t="s">
        <v>164</v>
      </c>
      <c r="H282" s="156">
        <v>2683</v>
      </c>
    </row>
    <row r="283" spans="2:8" x14ac:dyDescent="0.25">
      <c r="B283" s="153">
        <v>42922</v>
      </c>
      <c r="C283" s="155" t="s">
        <v>206</v>
      </c>
      <c r="D283" s="195">
        <v>116</v>
      </c>
      <c r="E283" s="162"/>
      <c r="F283" s="135">
        <v>7820</v>
      </c>
      <c r="G283" s="154" t="s">
        <v>270</v>
      </c>
      <c r="H283" s="156">
        <v>-2505</v>
      </c>
    </row>
    <row r="284" spans="2:8" x14ac:dyDescent="0.25">
      <c r="B284" s="153">
        <v>42922</v>
      </c>
      <c r="C284" s="155" t="s">
        <v>206</v>
      </c>
      <c r="D284" s="195">
        <v>116</v>
      </c>
      <c r="E284" s="162"/>
      <c r="F284" s="135" t="s">
        <v>78</v>
      </c>
      <c r="G284" s="154" t="s">
        <v>270</v>
      </c>
      <c r="H284" s="156">
        <v>2505</v>
      </c>
    </row>
    <row r="285" spans="2:8" x14ac:dyDescent="0.25">
      <c r="B285" s="153">
        <v>42947</v>
      </c>
      <c r="C285" s="155" t="s">
        <v>185</v>
      </c>
      <c r="D285" s="195">
        <v>117</v>
      </c>
      <c r="E285" s="162"/>
      <c r="F285" s="135">
        <v>7820</v>
      </c>
      <c r="G285" s="155" t="s">
        <v>164</v>
      </c>
      <c r="H285" s="156">
        <v>-3389</v>
      </c>
    </row>
    <row r="286" spans="2:8" x14ac:dyDescent="0.25">
      <c r="B286" s="153">
        <v>42947</v>
      </c>
      <c r="C286" s="155" t="s">
        <v>185</v>
      </c>
      <c r="D286" s="195">
        <v>117</v>
      </c>
      <c r="E286" s="162"/>
      <c r="F286" s="135" t="s">
        <v>85</v>
      </c>
      <c r="G286" s="155" t="s">
        <v>164</v>
      </c>
      <c r="H286" s="156">
        <v>3389</v>
      </c>
    </row>
    <row r="287" spans="2:8" x14ac:dyDescent="0.25">
      <c r="B287" s="153">
        <v>42958</v>
      </c>
      <c r="C287" s="155" t="s">
        <v>206</v>
      </c>
      <c r="D287" s="195">
        <v>118</v>
      </c>
      <c r="E287" s="162"/>
      <c r="F287" s="135">
        <v>7820</v>
      </c>
      <c r="G287" s="154" t="s">
        <v>270</v>
      </c>
      <c r="H287" s="156">
        <v>-3360</v>
      </c>
    </row>
    <row r="288" spans="2:8" x14ac:dyDescent="0.25">
      <c r="B288" s="153">
        <v>42958</v>
      </c>
      <c r="C288" s="155" t="s">
        <v>206</v>
      </c>
      <c r="D288" s="195">
        <v>118</v>
      </c>
      <c r="E288" s="162"/>
      <c r="F288" s="135" t="s">
        <v>78</v>
      </c>
      <c r="G288" s="154" t="s">
        <v>270</v>
      </c>
      <c r="H288" s="156">
        <v>3360</v>
      </c>
    </row>
    <row r="289" spans="2:8" x14ac:dyDescent="0.25">
      <c r="B289" s="153">
        <v>42975</v>
      </c>
      <c r="C289" s="155" t="s">
        <v>206</v>
      </c>
      <c r="D289" s="195">
        <v>119</v>
      </c>
      <c r="E289" s="162"/>
      <c r="F289" s="135">
        <v>7820</v>
      </c>
      <c r="G289" s="154" t="s">
        <v>270</v>
      </c>
      <c r="H289" s="156">
        <v>-1237</v>
      </c>
    </row>
    <row r="290" spans="2:8" x14ac:dyDescent="0.25">
      <c r="B290" s="153">
        <v>42975</v>
      </c>
      <c r="C290" s="155" t="s">
        <v>206</v>
      </c>
      <c r="D290" s="195">
        <v>119</v>
      </c>
      <c r="E290" s="162"/>
      <c r="F290" s="135" t="s">
        <v>78</v>
      </c>
      <c r="G290" s="154" t="s">
        <v>270</v>
      </c>
      <c r="H290" s="156">
        <v>1237</v>
      </c>
    </row>
    <row r="291" spans="2:8" x14ac:dyDescent="0.25">
      <c r="B291" s="153">
        <v>42978</v>
      </c>
      <c r="C291" s="155" t="s">
        <v>185</v>
      </c>
      <c r="D291" s="195">
        <v>120</v>
      </c>
      <c r="E291" s="162"/>
      <c r="F291" s="135">
        <v>7820</v>
      </c>
      <c r="G291" s="155" t="s">
        <v>164</v>
      </c>
      <c r="H291" s="156">
        <v>-3594</v>
      </c>
    </row>
    <row r="292" spans="2:8" x14ac:dyDescent="0.25">
      <c r="B292" s="153">
        <v>42978</v>
      </c>
      <c r="C292" s="155" t="s">
        <v>185</v>
      </c>
      <c r="D292" s="195">
        <v>120</v>
      </c>
      <c r="E292" s="162"/>
      <c r="F292" s="135" t="s">
        <v>85</v>
      </c>
      <c r="G292" s="155" t="s">
        <v>164</v>
      </c>
      <c r="H292" s="156">
        <v>3594</v>
      </c>
    </row>
    <row r="293" spans="2:8" x14ac:dyDescent="0.25">
      <c r="B293" s="153">
        <v>42983</v>
      </c>
      <c r="C293" s="155" t="s">
        <v>206</v>
      </c>
      <c r="D293" s="195">
        <v>121</v>
      </c>
      <c r="E293" s="162"/>
      <c r="F293" s="135">
        <v>7820</v>
      </c>
      <c r="G293" s="154" t="s">
        <v>270</v>
      </c>
      <c r="H293" s="156">
        <v>-1869</v>
      </c>
    </row>
    <row r="294" spans="2:8" x14ac:dyDescent="0.25">
      <c r="B294" s="153">
        <v>42983</v>
      </c>
      <c r="C294" s="155" t="s">
        <v>206</v>
      </c>
      <c r="D294" s="195">
        <v>121</v>
      </c>
      <c r="E294" s="162"/>
      <c r="F294" s="135" t="s">
        <v>78</v>
      </c>
      <c r="G294" s="154" t="s">
        <v>270</v>
      </c>
      <c r="H294" s="156">
        <v>1869</v>
      </c>
    </row>
    <row r="295" spans="2:8" x14ac:dyDescent="0.25">
      <c r="B295" s="153">
        <v>42985</v>
      </c>
      <c r="C295" s="155" t="s">
        <v>160</v>
      </c>
      <c r="D295" s="195">
        <v>122</v>
      </c>
      <c r="E295" s="162"/>
      <c r="F295" s="135">
        <v>7820</v>
      </c>
      <c r="G295" s="155" t="s">
        <v>293</v>
      </c>
      <c r="H295" s="156">
        <v>-2020</v>
      </c>
    </row>
    <row r="296" spans="2:8" x14ac:dyDescent="0.25">
      <c r="B296" s="153">
        <v>42985</v>
      </c>
      <c r="C296" s="155" t="s">
        <v>289</v>
      </c>
      <c r="D296" s="195">
        <v>122</v>
      </c>
      <c r="E296" s="162"/>
      <c r="F296" s="135" t="s">
        <v>80</v>
      </c>
      <c r="G296" s="155" t="s">
        <v>293</v>
      </c>
      <c r="H296" s="156">
        <v>2020</v>
      </c>
    </row>
    <row r="297" spans="2:8" x14ac:dyDescent="0.25">
      <c r="B297" s="153">
        <v>42991</v>
      </c>
      <c r="C297" s="155" t="s">
        <v>240</v>
      </c>
      <c r="D297" s="195">
        <v>123</v>
      </c>
      <c r="E297" s="162"/>
      <c r="F297" s="135">
        <v>7820</v>
      </c>
      <c r="G297" s="155" t="s">
        <v>294</v>
      </c>
      <c r="H297" s="157">
        <v>82500</v>
      </c>
    </row>
    <row r="298" spans="2:8" x14ac:dyDescent="0.25">
      <c r="B298" s="153">
        <v>42991</v>
      </c>
      <c r="C298" s="155" t="s">
        <v>272</v>
      </c>
      <c r="D298" s="195">
        <v>123</v>
      </c>
      <c r="E298" s="162"/>
      <c r="F298" s="135" t="s">
        <v>70</v>
      </c>
      <c r="G298" s="155" t="s">
        <v>294</v>
      </c>
      <c r="H298" s="157">
        <v>-82500</v>
      </c>
    </row>
    <row r="299" spans="2:8" x14ac:dyDescent="0.25">
      <c r="B299" s="153">
        <v>42991</v>
      </c>
      <c r="C299" s="154" t="s">
        <v>272</v>
      </c>
      <c r="D299" s="195">
        <v>123</v>
      </c>
      <c r="E299" s="162"/>
      <c r="F299" s="135">
        <v>7820</v>
      </c>
      <c r="G299" s="154" t="s">
        <v>294</v>
      </c>
      <c r="H299" s="157">
        <v>650</v>
      </c>
    </row>
    <row r="300" spans="2:8" x14ac:dyDescent="0.25">
      <c r="B300" s="153">
        <v>42991</v>
      </c>
      <c r="C300" s="154" t="s">
        <v>272</v>
      </c>
      <c r="D300" s="195">
        <v>123</v>
      </c>
      <c r="E300" s="162"/>
      <c r="F300" s="135" t="s">
        <v>70</v>
      </c>
      <c r="G300" s="154" t="s">
        <v>294</v>
      </c>
      <c r="H300" s="157">
        <v>-650</v>
      </c>
    </row>
    <row r="301" spans="2:8" x14ac:dyDescent="0.25">
      <c r="B301" s="153">
        <v>42999</v>
      </c>
      <c r="C301" s="155" t="s">
        <v>242</v>
      </c>
      <c r="D301" s="195">
        <v>124</v>
      </c>
      <c r="E301" s="162"/>
      <c r="F301" s="135">
        <v>7820</v>
      </c>
      <c r="G301" s="155" t="s">
        <v>237</v>
      </c>
      <c r="H301" s="156">
        <v>-7000</v>
      </c>
    </row>
    <row r="302" spans="2:8" x14ac:dyDescent="0.25">
      <c r="B302" s="153">
        <v>42999</v>
      </c>
      <c r="C302" s="155" t="s">
        <v>295</v>
      </c>
      <c r="D302" s="195">
        <v>124</v>
      </c>
      <c r="E302" s="162"/>
      <c r="F302" s="135" t="s">
        <v>211</v>
      </c>
      <c r="G302" s="155" t="s">
        <v>237</v>
      </c>
      <c r="H302" s="156">
        <v>7000</v>
      </c>
    </row>
    <row r="303" spans="2:8" x14ac:dyDescent="0.25">
      <c r="B303" s="153">
        <v>43005</v>
      </c>
      <c r="C303" s="155" t="s">
        <v>240</v>
      </c>
      <c r="D303" s="195">
        <v>125</v>
      </c>
      <c r="E303" s="162"/>
      <c r="F303" s="135">
        <v>7820</v>
      </c>
      <c r="G303" s="155" t="s">
        <v>296</v>
      </c>
      <c r="H303" s="157">
        <v>40500</v>
      </c>
    </row>
    <row r="304" spans="2:8" x14ac:dyDescent="0.25">
      <c r="B304" s="153">
        <v>43005</v>
      </c>
      <c r="C304" s="155" t="s">
        <v>240</v>
      </c>
      <c r="D304" s="195">
        <v>125</v>
      </c>
      <c r="E304" s="162"/>
      <c r="F304" s="135">
        <v>7820</v>
      </c>
      <c r="G304" s="155" t="s">
        <v>296</v>
      </c>
      <c r="H304" s="157">
        <v>500</v>
      </c>
    </row>
    <row r="305" spans="2:8" x14ac:dyDescent="0.25">
      <c r="B305" s="153">
        <v>43005</v>
      </c>
      <c r="C305" s="154" t="s">
        <v>240</v>
      </c>
      <c r="D305" s="195">
        <v>125</v>
      </c>
      <c r="E305" s="162"/>
      <c r="F305" s="135">
        <v>7820</v>
      </c>
      <c r="G305" s="154" t="s">
        <v>296</v>
      </c>
      <c r="H305" s="157">
        <v>7359</v>
      </c>
    </row>
    <row r="306" spans="2:8" x14ac:dyDescent="0.25">
      <c r="B306" s="153">
        <v>43005</v>
      </c>
      <c r="C306" s="154" t="s">
        <v>272</v>
      </c>
      <c r="D306" s="195">
        <v>125</v>
      </c>
      <c r="E306" s="162"/>
      <c r="F306" s="135" t="s">
        <v>70</v>
      </c>
      <c r="G306" s="154" t="s">
        <v>296</v>
      </c>
      <c r="H306" s="157">
        <v>-48359</v>
      </c>
    </row>
    <row r="307" spans="2:8" x14ac:dyDescent="0.25">
      <c r="B307" s="153">
        <v>43006</v>
      </c>
      <c r="C307" s="155" t="s">
        <v>185</v>
      </c>
      <c r="D307" s="195">
        <v>126</v>
      </c>
      <c r="E307" s="162"/>
      <c r="F307" s="135">
        <v>7820</v>
      </c>
      <c r="G307" s="155" t="s">
        <v>164</v>
      </c>
      <c r="H307" s="156">
        <v>-3932</v>
      </c>
    </row>
    <row r="308" spans="2:8" x14ac:dyDescent="0.25">
      <c r="B308" s="153">
        <v>43006</v>
      </c>
      <c r="C308" s="155" t="s">
        <v>185</v>
      </c>
      <c r="D308" s="195">
        <v>126</v>
      </c>
      <c r="E308" s="162"/>
      <c r="F308" s="135" t="s">
        <v>85</v>
      </c>
      <c r="G308" s="155" t="s">
        <v>164</v>
      </c>
      <c r="H308" s="156">
        <v>3932</v>
      </c>
    </row>
    <row r="309" spans="2:8" x14ac:dyDescent="0.25">
      <c r="B309" s="153">
        <v>43019</v>
      </c>
      <c r="C309" s="155" t="s">
        <v>240</v>
      </c>
      <c r="D309" s="195">
        <v>127</v>
      </c>
      <c r="E309" s="162"/>
      <c r="F309" s="135">
        <v>7820</v>
      </c>
      <c r="G309" s="155" t="s">
        <v>297</v>
      </c>
      <c r="H309" s="157">
        <v>31500</v>
      </c>
    </row>
    <row r="310" spans="2:8" x14ac:dyDescent="0.25">
      <c r="B310" s="153">
        <v>43019</v>
      </c>
      <c r="C310" s="154" t="s">
        <v>272</v>
      </c>
      <c r="D310" s="195">
        <v>127</v>
      </c>
      <c r="E310" s="162"/>
      <c r="F310" s="135">
        <v>7820</v>
      </c>
      <c r="G310" s="154" t="s">
        <v>297</v>
      </c>
      <c r="H310" s="157">
        <v>1998</v>
      </c>
    </row>
    <row r="311" spans="2:8" x14ac:dyDescent="0.25">
      <c r="B311" s="153">
        <v>43019</v>
      </c>
      <c r="C311" s="154" t="s">
        <v>272</v>
      </c>
      <c r="D311" s="195">
        <v>127</v>
      </c>
      <c r="E311" s="162"/>
      <c r="F311" s="135" t="s">
        <v>70</v>
      </c>
      <c r="G311" s="154" t="s">
        <v>297</v>
      </c>
      <c r="H311" s="157">
        <v>-33498</v>
      </c>
    </row>
    <row r="312" spans="2:8" x14ac:dyDescent="0.25">
      <c r="B312" s="153">
        <v>43033</v>
      </c>
      <c r="C312" s="155" t="s">
        <v>210</v>
      </c>
      <c r="D312" s="195">
        <v>128</v>
      </c>
      <c r="E312" s="162"/>
      <c r="F312" s="135">
        <v>7820</v>
      </c>
      <c r="G312" s="154" t="s">
        <v>300</v>
      </c>
      <c r="H312" s="156">
        <v>-10999</v>
      </c>
    </row>
    <row r="313" spans="2:8" x14ac:dyDescent="0.25">
      <c r="B313" s="153">
        <v>43033</v>
      </c>
      <c r="C313" s="155" t="s">
        <v>210</v>
      </c>
      <c r="D313" s="195">
        <v>128</v>
      </c>
      <c r="E313" s="162"/>
      <c r="F313" s="135" t="s">
        <v>87</v>
      </c>
      <c r="G313" s="154" t="s">
        <v>300</v>
      </c>
      <c r="H313" s="156">
        <v>10999</v>
      </c>
    </row>
    <row r="314" spans="2:8" x14ac:dyDescent="0.25">
      <c r="B314" s="153">
        <v>43033</v>
      </c>
      <c r="C314" s="155" t="s">
        <v>240</v>
      </c>
      <c r="D314" s="195">
        <v>129</v>
      </c>
      <c r="E314" s="162"/>
      <c r="F314" s="135">
        <v>7820</v>
      </c>
      <c r="G314" s="155" t="s">
        <v>298</v>
      </c>
      <c r="H314" s="157">
        <v>48500</v>
      </c>
    </row>
    <row r="315" spans="2:8" x14ac:dyDescent="0.25">
      <c r="B315" s="153">
        <v>43033</v>
      </c>
      <c r="C315" s="154" t="s">
        <v>272</v>
      </c>
      <c r="D315" s="195">
        <v>129</v>
      </c>
      <c r="E315" s="162"/>
      <c r="F315" s="135">
        <v>7820</v>
      </c>
      <c r="G315" s="154" t="s">
        <v>298</v>
      </c>
      <c r="H315" s="157">
        <v>704</v>
      </c>
    </row>
    <row r="316" spans="2:8" x14ac:dyDescent="0.25">
      <c r="B316" s="153">
        <v>43033</v>
      </c>
      <c r="C316" s="154" t="s">
        <v>272</v>
      </c>
      <c r="D316" s="195">
        <v>129</v>
      </c>
      <c r="E316" s="162"/>
      <c r="F316" s="135" t="s">
        <v>70</v>
      </c>
      <c r="G316" s="154" t="s">
        <v>298</v>
      </c>
      <c r="H316" s="157">
        <v>-49204</v>
      </c>
    </row>
    <row r="317" spans="2:8" x14ac:dyDescent="0.25">
      <c r="B317" s="153">
        <v>43038</v>
      </c>
      <c r="C317" s="155" t="s">
        <v>184</v>
      </c>
      <c r="D317" s="195">
        <v>130</v>
      </c>
      <c r="E317" s="162"/>
      <c r="F317" s="135">
        <v>7820</v>
      </c>
      <c r="G317" s="154" t="s">
        <v>301</v>
      </c>
      <c r="H317" s="156">
        <v>-895</v>
      </c>
    </row>
    <row r="318" spans="2:8" x14ac:dyDescent="0.25">
      <c r="B318" s="153">
        <v>43038</v>
      </c>
      <c r="C318" s="155" t="s">
        <v>184</v>
      </c>
      <c r="D318" s="195">
        <v>130</v>
      </c>
      <c r="E318" s="162"/>
      <c r="F318" s="135" t="s">
        <v>83</v>
      </c>
      <c r="G318" s="154" t="s">
        <v>301</v>
      </c>
      <c r="H318" s="156">
        <v>895</v>
      </c>
    </row>
    <row r="319" spans="2:8" x14ac:dyDescent="0.25">
      <c r="B319" s="153">
        <v>43039</v>
      </c>
      <c r="C319" s="155" t="s">
        <v>185</v>
      </c>
      <c r="D319" s="195">
        <v>131</v>
      </c>
      <c r="E319" s="162"/>
      <c r="F319" s="135">
        <v>7820</v>
      </c>
      <c r="G319" s="155" t="s">
        <v>164</v>
      </c>
      <c r="H319" s="156">
        <v>-17216</v>
      </c>
    </row>
    <row r="320" spans="2:8" x14ac:dyDescent="0.25">
      <c r="B320" s="153">
        <v>43039</v>
      </c>
      <c r="C320" s="155" t="s">
        <v>185</v>
      </c>
      <c r="D320" s="195">
        <v>131</v>
      </c>
      <c r="E320" s="162"/>
      <c r="F320" s="135" t="s">
        <v>85</v>
      </c>
      <c r="G320" s="155" t="s">
        <v>164</v>
      </c>
      <c r="H320" s="156">
        <v>17216</v>
      </c>
    </row>
    <row r="321" spans="2:8" x14ac:dyDescent="0.25">
      <c r="B321" s="153">
        <v>43040</v>
      </c>
      <c r="C321" s="155" t="s">
        <v>161</v>
      </c>
      <c r="D321" s="195">
        <v>132</v>
      </c>
      <c r="E321" s="162"/>
      <c r="F321" s="135">
        <v>7820</v>
      </c>
      <c r="G321" s="155" t="s">
        <v>237</v>
      </c>
      <c r="H321" s="156">
        <v>-33872</v>
      </c>
    </row>
    <row r="322" spans="2:8" x14ac:dyDescent="0.25">
      <c r="B322" s="153">
        <v>43040</v>
      </c>
      <c r="C322" s="155" t="s">
        <v>161</v>
      </c>
      <c r="D322" s="195">
        <v>132</v>
      </c>
      <c r="E322" s="162"/>
      <c r="F322" s="135" t="s">
        <v>211</v>
      </c>
      <c r="G322" s="155" t="s">
        <v>237</v>
      </c>
      <c r="H322" s="156">
        <v>33872</v>
      </c>
    </row>
    <row r="323" spans="2:8" x14ac:dyDescent="0.25">
      <c r="B323" s="153">
        <v>43047</v>
      </c>
      <c r="C323" s="155" t="s">
        <v>62</v>
      </c>
      <c r="D323" s="195">
        <v>133</v>
      </c>
      <c r="E323" s="162"/>
      <c r="F323" s="135">
        <v>7820</v>
      </c>
      <c r="G323" s="154" t="s">
        <v>299</v>
      </c>
      <c r="H323" s="157">
        <v>1000</v>
      </c>
    </row>
    <row r="324" spans="2:8" x14ac:dyDescent="0.25">
      <c r="B324" s="153">
        <v>43047</v>
      </c>
      <c r="C324" s="155" t="s">
        <v>240</v>
      </c>
      <c r="D324" s="195">
        <v>133</v>
      </c>
      <c r="E324" s="162"/>
      <c r="F324" s="135">
        <v>7820</v>
      </c>
      <c r="G324" s="155" t="s">
        <v>299</v>
      </c>
      <c r="H324" s="157">
        <v>27000</v>
      </c>
    </row>
    <row r="325" spans="2:8" x14ac:dyDescent="0.25">
      <c r="B325" s="153">
        <v>43047</v>
      </c>
      <c r="C325" s="155" t="s">
        <v>272</v>
      </c>
      <c r="D325" s="195">
        <v>133</v>
      </c>
      <c r="E325" s="162"/>
      <c r="F325" s="135" t="s">
        <v>70</v>
      </c>
      <c r="G325" s="155" t="s">
        <v>299</v>
      </c>
      <c r="H325" s="157">
        <v>-28000</v>
      </c>
    </row>
    <row r="326" spans="2:8" x14ac:dyDescent="0.25">
      <c r="B326" s="153">
        <v>43049</v>
      </c>
      <c r="C326" s="155" t="s">
        <v>216</v>
      </c>
      <c r="D326" s="195">
        <v>134</v>
      </c>
      <c r="E326" s="162"/>
      <c r="F326" s="135">
        <v>7820</v>
      </c>
      <c r="G326" s="154" t="s">
        <v>303</v>
      </c>
      <c r="H326" s="156">
        <v>-250</v>
      </c>
    </row>
    <row r="327" spans="2:8" x14ac:dyDescent="0.25">
      <c r="B327" s="153">
        <v>43049</v>
      </c>
      <c r="C327" s="155" t="s">
        <v>302</v>
      </c>
      <c r="D327" s="195">
        <v>134</v>
      </c>
      <c r="E327" s="162"/>
      <c r="F327" s="135" t="s">
        <v>87</v>
      </c>
      <c r="G327" s="154" t="s">
        <v>303</v>
      </c>
      <c r="H327" s="156">
        <v>250</v>
      </c>
    </row>
    <row r="328" spans="2:8" x14ac:dyDescent="0.25">
      <c r="B328" s="153">
        <v>43063</v>
      </c>
      <c r="C328" s="155" t="s">
        <v>216</v>
      </c>
      <c r="D328" s="195">
        <v>135</v>
      </c>
      <c r="E328" s="162"/>
      <c r="F328" s="135">
        <v>7820</v>
      </c>
      <c r="G328" s="154" t="s">
        <v>303</v>
      </c>
      <c r="H328" s="156">
        <v>-450</v>
      </c>
    </row>
    <row r="329" spans="2:8" x14ac:dyDescent="0.25">
      <c r="B329" s="153">
        <v>43063</v>
      </c>
      <c r="C329" s="155" t="s">
        <v>302</v>
      </c>
      <c r="D329" s="195">
        <v>135</v>
      </c>
      <c r="E329" s="162"/>
      <c r="F329" s="135" t="s">
        <v>87</v>
      </c>
      <c r="G329" s="154" t="s">
        <v>303</v>
      </c>
      <c r="H329" s="156">
        <v>450</v>
      </c>
    </row>
    <row r="330" spans="2:8" x14ac:dyDescent="0.25">
      <c r="B330" s="153">
        <v>43080</v>
      </c>
      <c r="C330" s="155" t="s">
        <v>206</v>
      </c>
      <c r="D330" s="195">
        <v>136</v>
      </c>
      <c r="E330" s="162"/>
      <c r="F330" s="135">
        <v>7820</v>
      </c>
      <c r="G330" s="154" t="s">
        <v>304</v>
      </c>
      <c r="H330" s="156">
        <v>-7808</v>
      </c>
    </row>
    <row r="331" spans="2:8" x14ac:dyDescent="0.25">
      <c r="B331" s="153">
        <v>43080</v>
      </c>
      <c r="C331" s="155" t="s">
        <v>206</v>
      </c>
      <c r="D331" s="195">
        <v>136</v>
      </c>
      <c r="E331" s="162"/>
      <c r="F331" s="135" t="s">
        <v>78</v>
      </c>
      <c r="G331" s="154" t="s">
        <v>304</v>
      </c>
      <c r="H331" s="156">
        <v>7808</v>
      </c>
    </row>
    <row r="332" spans="2:8" x14ac:dyDescent="0.25">
      <c r="B332" s="153">
        <v>43083</v>
      </c>
      <c r="C332" s="155" t="s">
        <v>206</v>
      </c>
      <c r="D332" s="195">
        <v>137</v>
      </c>
      <c r="E332" s="162"/>
      <c r="F332" s="135">
        <v>7820</v>
      </c>
      <c r="G332" s="154" t="s">
        <v>304</v>
      </c>
      <c r="H332" s="156">
        <v>-2906</v>
      </c>
    </row>
    <row r="333" spans="2:8" x14ac:dyDescent="0.25">
      <c r="B333" s="153">
        <v>43083</v>
      </c>
      <c r="C333" s="155" t="s">
        <v>206</v>
      </c>
      <c r="D333" s="195">
        <v>137</v>
      </c>
      <c r="E333" s="162"/>
      <c r="F333" s="135" t="s">
        <v>78</v>
      </c>
      <c r="G333" s="154" t="s">
        <v>304</v>
      </c>
      <c r="H333" s="156">
        <v>2906</v>
      </c>
    </row>
    <row r="334" spans="2:8" x14ac:dyDescent="0.25">
      <c r="B334" s="153">
        <v>43056</v>
      </c>
      <c r="C334" s="155" t="s">
        <v>208</v>
      </c>
      <c r="D334" s="195">
        <v>138</v>
      </c>
      <c r="E334" s="162"/>
      <c r="F334" s="135">
        <v>7820</v>
      </c>
      <c r="G334" s="154" t="s">
        <v>305</v>
      </c>
      <c r="H334" s="156">
        <v>-1170</v>
      </c>
    </row>
    <row r="335" spans="2:8" x14ac:dyDescent="0.25">
      <c r="B335" s="153">
        <v>43056</v>
      </c>
      <c r="C335" s="155" t="s">
        <v>208</v>
      </c>
      <c r="D335" s="195">
        <v>138</v>
      </c>
      <c r="E335" s="162"/>
      <c r="F335" s="135" t="s">
        <v>87</v>
      </c>
      <c r="G335" s="154" t="s">
        <v>305</v>
      </c>
      <c r="H335" s="156">
        <v>1170</v>
      </c>
    </row>
    <row r="336" spans="2:8" x14ac:dyDescent="0.25">
      <c r="B336" s="153">
        <v>43061</v>
      </c>
      <c r="C336" s="155" t="s">
        <v>272</v>
      </c>
      <c r="D336" s="195">
        <v>139</v>
      </c>
      <c r="E336" s="162"/>
      <c r="F336" s="135">
        <v>7820</v>
      </c>
      <c r="G336" s="154" t="s">
        <v>306</v>
      </c>
      <c r="H336" s="157">
        <v>37500</v>
      </c>
    </row>
    <row r="337" spans="1:9" x14ac:dyDescent="0.25">
      <c r="B337" s="153">
        <v>43061</v>
      </c>
      <c r="C337" s="154" t="s">
        <v>272</v>
      </c>
      <c r="D337" s="195">
        <v>139</v>
      </c>
      <c r="E337" s="162"/>
      <c r="F337" s="135">
        <v>7820</v>
      </c>
      <c r="G337" s="154" t="s">
        <v>306</v>
      </c>
      <c r="H337" s="157">
        <v>2350</v>
      </c>
    </row>
    <row r="338" spans="1:9" x14ac:dyDescent="0.25">
      <c r="B338" s="153">
        <v>43061</v>
      </c>
      <c r="C338" s="154" t="s">
        <v>272</v>
      </c>
      <c r="D338" s="195">
        <v>139</v>
      </c>
      <c r="E338" s="162"/>
      <c r="F338" s="135" t="s">
        <v>70</v>
      </c>
      <c r="G338" s="154" t="s">
        <v>306</v>
      </c>
      <c r="H338" s="157">
        <v>-39850</v>
      </c>
    </row>
    <row r="339" spans="1:9" x14ac:dyDescent="0.25">
      <c r="B339" s="153">
        <v>43066</v>
      </c>
      <c r="C339" s="155" t="s">
        <v>184</v>
      </c>
      <c r="D339" s="195">
        <v>140</v>
      </c>
      <c r="E339" s="162"/>
      <c r="F339" s="135">
        <v>7820</v>
      </c>
      <c r="G339" s="154" t="s">
        <v>307</v>
      </c>
      <c r="H339" s="156">
        <v>-2722</v>
      </c>
    </row>
    <row r="340" spans="1:9" x14ac:dyDescent="0.25">
      <c r="B340" s="153">
        <v>43066</v>
      </c>
      <c r="C340" s="155" t="s">
        <v>184</v>
      </c>
      <c r="D340" s="195">
        <v>140</v>
      </c>
      <c r="E340" s="162"/>
      <c r="F340" s="135" t="s">
        <v>82</v>
      </c>
      <c r="G340" s="154" t="s">
        <v>307</v>
      </c>
      <c r="H340" s="156">
        <v>2722</v>
      </c>
    </row>
    <row r="341" spans="1:9" x14ac:dyDescent="0.25">
      <c r="B341" s="153">
        <v>43069</v>
      </c>
      <c r="C341" s="155" t="s">
        <v>185</v>
      </c>
      <c r="D341" s="195">
        <v>141</v>
      </c>
      <c r="E341" s="162"/>
      <c r="F341" s="135">
        <v>7820</v>
      </c>
      <c r="G341" s="155" t="s">
        <v>164</v>
      </c>
      <c r="H341" s="156">
        <v>-12374</v>
      </c>
    </row>
    <row r="342" spans="1:9" x14ac:dyDescent="0.25">
      <c r="B342" s="153">
        <v>43069</v>
      </c>
      <c r="C342" s="155" t="s">
        <v>185</v>
      </c>
      <c r="D342" s="195">
        <v>141</v>
      </c>
      <c r="E342" s="162"/>
      <c r="F342" s="135" t="s">
        <v>85</v>
      </c>
      <c r="G342" s="155" t="s">
        <v>164</v>
      </c>
      <c r="H342" s="156">
        <v>12374</v>
      </c>
    </row>
    <row r="343" spans="1:9" x14ac:dyDescent="0.25">
      <c r="B343" s="153">
        <v>43074</v>
      </c>
      <c r="C343" s="155" t="s">
        <v>206</v>
      </c>
      <c r="D343" s="195">
        <v>142</v>
      </c>
      <c r="E343" s="162"/>
      <c r="F343" s="135">
        <v>7820</v>
      </c>
      <c r="G343" s="154" t="s">
        <v>270</v>
      </c>
      <c r="H343" s="156">
        <v>-1655</v>
      </c>
    </row>
    <row r="344" spans="1:9" x14ac:dyDescent="0.25">
      <c r="A344" s="130"/>
      <c r="B344" s="153">
        <v>43074</v>
      </c>
      <c r="C344" s="155" t="s">
        <v>206</v>
      </c>
      <c r="D344" s="195">
        <v>142</v>
      </c>
      <c r="E344" s="162"/>
      <c r="F344" s="135" t="s">
        <v>78</v>
      </c>
      <c r="G344" s="154" t="s">
        <v>270</v>
      </c>
      <c r="H344" s="156">
        <v>1655</v>
      </c>
      <c r="I344" t="s">
        <v>214</v>
      </c>
    </row>
    <row r="345" spans="1:9" x14ac:dyDescent="0.25">
      <c r="B345" s="153">
        <v>43075</v>
      </c>
      <c r="C345" s="155" t="s">
        <v>159</v>
      </c>
      <c r="D345" s="195">
        <v>143</v>
      </c>
      <c r="E345" s="162"/>
      <c r="F345" s="135">
        <v>7820</v>
      </c>
      <c r="G345" s="155" t="s">
        <v>310</v>
      </c>
      <c r="H345" s="156">
        <v>-8998</v>
      </c>
    </row>
    <row r="346" spans="1:9" x14ac:dyDescent="0.25">
      <c r="B346" s="153">
        <v>43075</v>
      </c>
      <c r="C346" s="155" t="s">
        <v>308</v>
      </c>
      <c r="D346" s="195">
        <v>143</v>
      </c>
      <c r="E346" s="162"/>
      <c r="F346" s="135" t="s">
        <v>87</v>
      </c>
      <c r="G346" s="155" t="s">
        <v>309</v>
      </c>
      <c r="H346" s="156">
        <v>8998</v>
      </c>
    </row>
    <row r="347" spans="1:9" x14ac:dyDescent="0.25">
      <c r="B347" s="153">
        <v>43076</v>
      </c>
      <c r="C347" s="155" t="s">
        <v>244</v>
      </c>
      <c r="D347" s="195">
        <v>144</v>
      </c>
      <c r="E347" s="162"/>
      <c r="F347" s="135">
        <v>7820</v>
      </c>
      <c r="G347" s="154" t="s">
        <v>311</v>
      </c>
      <c r="H347" s="156">
        <v>-10095</v>
      </c>
    </row>
    <row r="348" spans="1:9" x14ac:dyDescent="0.25">
      <c r="B348" s="153">
        <v>43076</v>
      </c>
      <c r="C348" s="155" t="s">
        <v>244</v>
      </c>
      <c r="D348" s="195">
        <v>144</v>
      </c>
      <c r="E348" s="162"/>
      <c r="F348" s="135" t="s">
        <v>82</v>
      </c>
      <c r="G348" s="154" t="s">
        <v>311</v>
      </c>
      <c r="H348" s="156">
        <v>10095</v>
      </c>
    </row>
    <row r="349" spans="1:9" x14ac:dyDescent="0.25">
      <c r="A349" s="130"/>
      <c r="B349" s="153">
        <v>43077</v>
      </c>
      <c r="C349" s="155" t="s">
        <v>243</v>
      </c>
      <c r="D349" s="195">
        <v>145</v>
      </c>
      <c r="E349" s="162"/>
      <c r="F349" s="135">
        <v>7820</v>
      </c>
      <c r="G349" s="154" t="s">
        <v>312</v>
      </c>
      <c r="H349" s="157">
        <v>42000</v>
      </c>
      <c r="I349" t="s">
        <v>214</v>
      </c>
    </row>
    <row r="350" spans="1:9" x14ac:dyDescent="0.25">
      <c r="B350" s="153">
        <v>43077</v>
      </c>
      <c r="C350" s="155" t="s">
        <v>272</v>
      </c>
      <c r="D350" s="195">
        <v>145</v>
      </c>
      <c r="E350" s="162"/>
      <c r="F350" s="135" t="s">
        <v>70</v>
      </c>
      <c r="G350" s="154" t="s">
        <v>312</v>
      </c>
      <c r="H350" s="157">
        <v>-42000</v>
      </c>
    </row>
    <row r="351" spans="1:9" x14ac:dyDescent="0.25">
      <c r="B351" s="153">
        <v>43080</v>
      </c>
      <c r="C351" s="155" t="s">
        <v>245</v>
      </c>
      <c r="D351" s="195">
        <v>146</v>
      </c>
      <c r="E351" s="162"/>
      <c r="F351" s="135">
        <v>7820</v>
      </c>
      <c r="G351" s="154" t="s">
        <v>237</v>
      </c>
      <c r="H351" s="156">
        <v>-5000</v>
      </c>
    </row>
    <row r="352" spans="1:9" x14ac:dyDescent="0.25">
      <c r="B352" s="153">
        <v>43080</v>
      </c>
      <c r="C352" s="155" t="s">
        <v>245</v>
      </c>
      <c r="D352" s="195">
        <v>146</v>
      </c>
      <c r="E352" s="162"/>
      <c r="F352" s="135" t="s">
        <v>211</v>
      </c>
      <c r="G352" s="154" t="s">
        <v>237</v>
      </c>
      <c r="H352" s="156">
        <v>5000</v>
      </c>
    </row>
    <row r="353" spans="2:8" x14ac:dyDescent="0.25">
      <c r="B353" s="153">
        <v>43083</v>
      </c>
      <c r="C353" s="155" t="s">
        <v>159</v>
      </c>
      <c r="D353" s="195">
        <v>147</v>
      </c>
      <c r="E353" s="162"/>
      <c r="F353" s="135">
        <v>7820</v>
      </c>
      <c r="G353" s="155" t="s">
        <v>237</v>
      </c>
      <c r="H353" s="156">
        <v>-33640</v>
      </c>
    </row>
    <row r="354" spans="2:8" x14ac:dyDescent="0.25">
      <c r="B354" s="153">
        <v>43083</v>
      </c>
      <c r="C354" s="155" t="s">
        <v>159</v>
      </c>
      <c r="D354" s="195">
        <v>147</v>
      </c>
      <c r="E354" s="162"/>
      <c r="F354" s="135" t="s">
        <v>211</v>
      </c>
      <c r="G354" s="155" t="s">
        <v>237</v>
      </c>
      <c r="H354" s="156">
        <v>33640</v>
      </c>
    </row>
    <row r="355" spans="2:8" x14ac:dyDescent="0.25">
      <c r="B355" s="153">
        <v>43084</v>
      </c>
      <c r="C355" s="155" t="s">
        <v>226</v>
      </c>
      <c r="D355" s="195">
        <v>148</v>
      </c>
      <c r="E355" s="162"/>
      <c r="F355" s="135">
        <v>7820</v>
      </c>
      <c r="G355" s="155" t="s">
        <v>237</v>
      </c>
      <c r="H355" s="156">
        <v>-11600</v>
      </c>
    </row>
    <row r="356" spans="2:8" x14ac:dyDescent="0.25">
      <c r="B356" s="153">
        <v>43084</v>
      </c>
      <c r="C356" s="155" t="s">
        <v>226</v>
      </c>
      <c r="D356" s="195">
        <v>148</v>
      </c>
      <c r="E356" s="162"/>
      <c r="F356" s="135" t="s">
        <v>211</v>
      </c>
      <c r="G356" s="155" t="s">
        <v>237</v>
      </c>
      <c r="H356" s="156">
        <v>11600</v>
      </c>
    </row>
    <row r="357" spans="2:8" x14ac:dyDescent="0.25">
      <c r="B357" s="153">
        <v>43084</v>
      </c>
      <c r="C357" s="155" t="s">
        <v>186</v>
      </c>
      <c r="D357" s="195">
        <v>149</v>
      </c>
      <c r="E357" s="162"/>
      <c r="F357" s="135">
        <v>7820</v>
      </c>
      <c r="G357" s="154" t="s">
        <v>199</v>
      </c>
      <c r="H357" s="156">
        <v>-6717</v>
      </c>
    </row>
    <row r="358" spans="2:8" x14ac:dyDescent="0.25">
      <c r="B358" s="153">
        <v>43084</v>
      </c>
      <c r="C358" s="155" t="s">
        <v>313</v>
      </c>
      <c r="D358" s="195">
        <v>149</v>
      </c>
      <c r="E358" s="162"/>
      <c r="F358" s="135" t="s">
        <v>74</v>
      </c>
      <c r="G358" s="154" t="s">
        <v>199</v>
      </c>
      <c r="H358" s="156">
        <v>6717</v>
      </c>
    </row>
    <row r="359" spans="2:8" x14ac:dyDescent="0.25">
      <c r="B359" s="153">
        <v>43084</v>
      </c>
      <c r="C359" s="155" t="s">
        <v>207</v>
      </c>
      <c r="D359" s="195">
        <v>150</v>
      </c>
      <c r="E359" s="162"/>
      <c r="F359" s="135">
        <v>7820</v>
      </c>
      <c r="G359" s="155" t="s">
        <v>237</v>
      </c>
      <c r="H359" s="156">
        <v>-27840</v>
      </c>
    </row>
    <row r="360" spans="2:8" x14ac:dyDescent="0.25">
      <c r="B360" s="153">
        <v>43084</v>
      </c>
      <c r="C360" s="155" t="s">
        <v>207</v>
      </c>
      <c r="D360" s="195">
        <v>150</v>
      </c>
      <c r="E360" s="162"/>
      <c r="F360" s="135" t="s">
        <v>211</v>
      </c>
      <c r="G360" s="155" t="s">
        <v>237</v>
      </c>
      <c r="H360" s="156">
        <v>27840</v>
      </c>
    </row>
    <row r="361" spans="2:8" x14ac:dyDescent="0.25">
      <c r="B361" s="153">
        <v>43084</v>
      </c>
      <c r="C361" s="155" t="s">
        <v>161</v>
      </c>
      <c r="D361" s="195">
        <v>151</v>
      </c>
      <c r="E361" s="162"/>
      <c r="F361" s="135">
        <v>7820</v>
      </c>
      <c r="G361" s="155" t="s">
        <v>237</v>
      </c>
      <c r="H361" s="156">
        <v>-14616</v>
      </c>
    </row>
    <row r="362" spans="2:8" x14ac:dyDescent="0.25">
      <c r="B362" s="153">
        <v>43084</v>
      </c>
      <c r="C362" s="155" t="s">
        <v>161</v>
      </c>
      <c r="D362" s="195">
        <v>151</v>
      </c>
      <c r="E362" s="162"/>
      <c r="F362" s="135" t="s">
        <v>211</v>
      </c>
      <c r="G362" s="155" t="s">
        <v>237</v>
      </c>
      <c r="H362" s="156">
        <v>14616</v>
      </c>
    </row>
    <row r="363" spans="2:8" x14ac:dyDescent="0.25">
      <c r="B363" s="153">
        <v>43084</v>
      </c>
      <c r="C363" s="155" t="s">
        <v>217</v>
      </c>
      <c r="D363" s="195">
        <v>152</v>
      </c>
      <c r="E363" s="162"/>
      <c r="F363" s="135">
        <v>7820</v>
      </c>
      <c r="G363" s="155" t="s">
        <v>237</v>
      </c>
      <c r="H363" s="156">
        <v>-29812</v>
      </c>
    </row>
    <row r="364" spans="2:8" x14ac:dyDescent="0.25">
      <c r="B364" s="153">
        <v>43084</v>
      </c>
      <c r="C364" s="155" t="s">
        <v>217</v>
      </c>
      <c r="D364" s="195">
        <v>152</v>
      </c>
      <c r="E364" s="162"/>
      <c r="F364" s="135" t="s">
        <v>211</v>
      </c>
      <c r="G364" s="155" t="s">
        <v>237</v>
      </c>
      <c r="H364" s="156">
        <v>29812</v>
      </c>
    </row>
    <row r="365" spans="2:8" x14ac:dyDescent="0.25">
      <c r="B365" s="153">
        <v>43089</v>
      </c>
      <c r="C365" s="155" t="s">
        <v>315</v>
      </c>
      <c r="D365" s="195">
        <v>153</v>
      </c>
      <c r="E365" s="162"/>
      <c r="F365" s="135">
        <v>7820</v>
      </c>
      <c r="G365" s="155" t="s">
        <v>314</v>
      </c>
      <c r="H365" s="156">
        <v>-250</v>
      </c>
    </row>
    <row r="366" spans="2:8" x14ac:dyDescent="0.25">
      <c r="B366" s="153">
        <v>43089</v>
      </c>
      <c r="C366" s="155" t="s">
        <v>205</v>
      </c>
      <c r="D366" s="195">
        <v>153</v>
      </c>
      <c r="E366" s="162"/>
      <c r="F366" s="135">
        <v>7820</v>
      </c>
      <c r="G366" s="155" t="s">
        <v>314</v>
      </c>
      <c r="H366" s="156">
        <v>-6423</v>
      </c>
    </row>
    <row r="367" spans="2:8" x14ac:dyDescent="0.25">
      <c r="B367" s="153">
        <v>43089</v>
      </c>
      <c r="C367" s="155" t="s">
        <v>205</v>
      </c>
      <c r="D367" s="195">
        <v>153</v>
      </c>
      <c r="E367" s="162"/>
      <c r="F367" s="135" t="s">
        <v>87</v>
      </c>
      <c r="G367" s="155" t="s">
        <v>314</v>
      </c>
      <c r="H367" s="156">
        <v>6673</v>
      </c>
    </row>
    <row r="368" spans="2:8" x14ac:dyDescent="0.25">
      <c r="B368" s="153">
        <v>43097</v>
      </c>
      <c r="C368" s="155" t="s">
        <v>185</v>
      </c>
      <c r="D368" s="195">
        <v>154</v>
      </c>
      <c r="E368" s="162"/>
      <c r="F368" s="135">
        <v>7820</v>
      </c>
      <c r="G368" s="155" t="s">
        <v>164</v>
      </c>
      <c r="H368" s="156">
        <v>-12784</v>
      </c>
    </row>
    <row r="369" spans="2:9" x14ac:dyDescent="0.25">
      <c r="B369" s="153">
        <v>43097</v>
      </c>
      <c r="C369" s="155" t="s">
        <v>185</v>
      </c>
      <c r="D369" s="195">
        <v>154</v>
      </c>
      <c r="E369" s="162"/>
      <c r="F369" s="135" t="s">
        <v>85</v>
      </c>
      <c r="G369" s="155" t="s">
        <v>164</v>
      </c>
      <c r="H369" s="156">
        <v>12784</v>
      </c>
    </row>
    <row r="370" spans="2:9" x14ac:dyDescent="0.25">
      <c r="B370" s="153">
        <v>43097</v>
      </c>
      <c r="C370" s="155" t="s">
        <v>159</v>
      </c>
      <c r="D370" s="195">
        <v>155</v>
      </c>
      <c r="E370" s="162"/>
      <c r="F370" s="135">
        <v>7820</v>
      </c>
      <c r="G370" s="155" t="s">
        <v>316</v>
      </c>
      <c r="H370" s="156">
        <v>-10408</v>
      </c>
    </row>
    <row r="371" spans="2:9" x14ac:dyDescent="0.25">
      <c r="B371" s="153">
        <v>43097</v>
      </c>
      <c r="C371" s="155" t="s">
        <v>308</v>
      </c>
      <c r="D371" s="195">
        <v>155</v>
      </c>
      <c r="E371" s="162"/>
      <c r="F371" s="135" t="s">
        <v>87</v>
      </c>
      <c r="G371" s="155" t="s">
        <v>316</v>
      </c>
      <c r="H371" s="156">
        <v>10408</v>
      </c>
    </row>
    <row r="372" spans="2:9" s="74" customFormat="1" x14ac:dyDescent="0.25">
      <c r="B372" s="153">
        <v>43098</v>
      </c>
      <c r="C372" s="155" t="s">
        <v>203</v>
      </c>
      <c r="D372" s="195">
        <v>156</v>
      </c>
      <c r="E372" s="162"/>
      <c r="F372" s="135">
        <v>7820</v>
      </c>
      <c r="G372" s="155" t="s">
        <v>162</v>
      </c>
      <c r="H372" s="156">
        <v>-174</v>
      </c>
    </row>
    <row r="373" spans="2:9" s="74" customFormat="1" x14ac:dyDescent="0.25">
      <c r="B373" s="153">
        <v>43098</v>
      </c>
      <c r="C373" s="155" t="s">
        <v>203</v>
      </c>
      <c r="D373" s="195">
        <v>156</v>
      </c>
      <c r="E373" s="162"/>
      <c r="F373" s="135" t="s">
        <v>94</v>
      </c>
      <c r="G373" s="155" t="s">
        <v>162</v>
      </c>
      <c r="H373" s="156">
        <v>174</v>
      </c>
      <c r="I373" s="74" t="s">
        <v>8</v>
      </c>
    </row>
    <row r="374" spans="2:9" x14ac:dyDescent="0.25">
      <c r="B374" s="153">
        <v>43098</v>
      </c>
      <c r="C374" s="155" t="s">
        <v>204</v>
      </c>
      <c r="D374" s="195">
        <v>156</v>
      </c>
      <c r="E374" s="162"/>
      <c r="F374" s="135">
        <v>7820</v>
      </c>
      <c r="G374" s="155" t="s">
        <v>163</v>
      </c>
      <c r="H374" s="157">
        <v>870</v>
      </c>
    </row>
    <row r="375" spans="2:9" x14ac:dyDescent="0.25">
      <c r="B375" s="153">
        <v>43098</v>
      </c>
      <c r="C375" s="155" t="s">
        <v>204</v>
      </c>
      <c r="D375" s="195">
        <v>156</v>
      </c>
      <c r="E375" s="162"/>
      <c r="F375" s="135" t="s">
        <v>91</v>
      </c>
      <c r="G375" s="155" t="s">
        <v>163</v>
      </c>
      <c r="H375" s="157">
        <v>-870</v>
      </c>
    </row>
    <row r="376" spans="2:9" x14ac:dyDescent="0.25">
      <c r="B376" s="134">
        <v>43100</v>
      </c>
      <c r="C376" s="213" t="s">
        <v>317</v>
      </c>
      <c r="D376" s="195">
        <v>157</v>
      </c>
      <c r="E376" s="162"/>
      <c r="F376" s="135" t="s">
        <v>74</v>
      </c>
      <c r="G376" s="131">
        <v>92272756</v>
      </c>
      <c r="H376" s="210">
        <v>124004</v>
      </c>
    </row>
    <row r="377" spans="2:9" x14ac:dyDescent="0.25">
      <c r="B377" s="134">
        <v>43100</v>
      </c>
      <c r="C377" s="214" t="s">
        <v>318</v>
      </c>
      <c r="D377" s="195">
        <v>157</v>
      </c>
      <c r="E377" s="162"/>
      <c r="F377" s="135" t="s">
        <v>211</v>
      </c>
      <c r="G377" s="131" t="s">
        <v>237</v>
      </c>
      <c r="H377" s="208">
        <v>7312</v>
      </c>
    </row>
    <row r="378" spans="2:9" x14ac:dyDescent="0.25">
      <c r="B378" s="134">
        <v>43100</v>
      </c>
      <c r="C378" s="214" t="s">
        <v>319</v>
      </c>
      <c r="D378" s="195">
        <v>157</v>
      </c>
      <c r="E378" s="162"/>
      <c r="F378" s="135" t="s">
        <v>74</v>
      </c>
      <c r="G378" s="141" t="s">
        <v>320</v>
      </c>
      <c r="H378" s="208">
        <v>56169</v>
      </c>
    </row>
    <row r="379" spans="2:9" x14ac:dyDescent="0.25">
      <c r="B379" s="134">
        <v>43100</v>
      </c>
      <c r="C379" s="211" t="s">
        <v>177</v>
      </c>
      <c r="D379" s="138">
        <v>157</v>
      </c>
      <c r="E379" s="162"/>
      <c r="F379" s="161" t="s">
        <v>74</v>
      </c>
      <c r="G379" s="136" t="s">
        <v>320</v>
      </c>
      <c r="H379" s="211">
        <v>125730</v>
      </c>
    </row>
    <row r="380" spans="2:9" x14ac:dyDescent="0.25">
      <c r="B380" s="134">
        <v>43100</v>
      </c>
      <c r="C380" s="211" t="s">
        <v>151</v>
      </c>
      <c r="D380" s="138">
        <v>157</v>
      </c>
      <c r="E380" s="162"/>
      <c r="F380" s="161" t="s">
        <v>74</v>
      </c>
      <c r="G380" s="136" t="s">
        <v>320</v>
      </c>
      <c r="H380" s="211">
        <v>284010</v>
      </c>
    </row>
    <row r="381" spans="2:9" x14ac:dyDescent="0.25">
      <c r="B381" s="134">
        <v>43100</v>
      </c>
      <c r="C381" s="212" t="s">
        <v>185</v>
      </c>
      <c r="D381" s="138">
        <v>157</v>
      </c>
      <c r="E381" s="162"/>
      <c r="F381" s="161" t="s">
        <v>85</v>
      </c>
      <c r="G381" s="136" t="s">
        <v>164</v>
      </c>
      <c r="H381" s="212">
        <v>13152</v>
      </c>
    </row>
    <row r="382" spans="2:9" x14ac:dyDescent="0.25">
      <c r="B382" s="134">
        <v>43100</v>
      </c>
      <c r="C382" s="181" t="s">
        <v>321</v>
      </c>
      <c r="D382" s="138">
        <v>157</v>
      </c>
      <c r="E382" s="162"/>
      <c r="F382" s="161" t="s">
        <v>246</v>
      </c>
      <c r="G382" s="136"/>
      <c r="H382" s="136">
        <v>-610377</v>
      </c>
    </row>
    <row r="383" spans="2:9" x14ac:dyDescent="0.25">
      <c r="B383" s="134">
        <v>43100</v>
      </c>
      <c r="C383" s="133" t="s">
        <v>327</v>
      </c>
      <c r="D383" s="205">
        <v>158</v>
      </c>
      <c r="E383" s="162"/>
      <c r="F383" s="135" t="s">
        <v>246</v>
      </c>
      <c r="G383" s="131"/>
      <c r="H383" s="132">
        <v>-175</v>
      </c>
    </row>
    <row r="384" spans="2:9" x14ac:dyDescent="0.25">
      <c r="B384" s="134">
        <v>43100</v>
      </c>
      <c r="C384" s="131" t="s">
        <v>327</v>
      </c>
      <c r="D384" s="205">
        <v>158</v>
      </c>
      <c r="E384" s="162"/>
      <c r="F384" s="135" t="s">
        <v>94</v>
      </c>
      <c r="G384" s="131"/>
      <c r="H384" s="132">
        <v>175</v>
      </c>
    </row>
    <row r="385" spans="2:9" x14ac:dyDescent="0.25">
      <c r="B385" s="134">
        <v>43077</v>
      </c>
      <c r="C385" s="190" t="s">
        <v>339</v>
      </c>
      <c r="D385" s="205">
        <v>159</v>
      </c>
      <c r="E385" s="162"/>
      <c r="F385" s="135" t="s">
        <v>68</v>
      </c>
      <c r="G385" s="131"/>
      <c r="H385" s="132">
        <v>-150000</v>
      </c>
      <c r="I385" t="s">
        <v>345</v>
      </c>
    </row>
    <row r="386" spans="2:9" x14ac:dyDescent="0.25">
      <c r="B386" s="134">
        <v>43077</v>
      </c>
      <c r="C386" s="190" t="s">
        <v>339</v>
      </c>
      <c r="D386" s="205">
        <v>159</v>
      </c>
      <c r="E386" s="162"/>
      <c r="F386" s="135" t="s">
        <v>340</v>
      </c>
      <c r="G386" s="131"/>
      <c r="H386" s="132">
        <v>150000</v>
      </c>
      <c r="I386" s="74" t="s">
        <v>345</v>
      </c>
    </row>
    <row r="387" spans="2:9" x14ac:dyDescent="0.25">
      <c r="B387" s="134"/>
      <c r="C387" s="133"/>
      <c r="D387" s="205"/>
      <c r="E387" s="162"/>
      <c r="F387" s="135"/>
      <c r="G387" s="131"/>
      <c r="H387" s="132"/>
    </row>
    <row r="388" spans="2:9" x14ac:dyDescent="0.25">
      <c r="B388" s="134"/>
      <c r="C388" s="131"/>
      <c r="D388" s="205"/>
      <c r="E388" s="162"/>
      <c r="F388" s="135"/>
      <c r="G388" s="131"/>
      <c r="H388" s="132"/>
    </row>
    <row r="389" spans="2:9" x14ac:dyDescent="0.25">
      <c r="B389" s="134"/>
      <c r="C389" s="133"/>
      <c r="D389" s="205"/>
      <c r="E389" s="162"/>
      <c r="F389" s="135"/>
      <c r="G389" s="131"/>
      <c r="H389" s="132"/>
    </row>
    <row r="390" spans="2:9" x14ac:dyDescent="0.25">
      <c r="B390" s="134"/>
      <c r="C390" s="131"/>
      <c r="D390" s="205"/>
      <c r="E390" s="162"/>
      <c r="F390" s="135"/>
      <c r="G390" s="131"/>
      <c r="H390" s="132"/>
    </row>
    <row r="391" spans="2:9" x14ac:dyDescent="0.25">
      <c r="B391" s="134"/>
      <c r="C391" s="131"/>
      <c r="D391" s="205"/>
      <c r="E391" s="162"/>
      <c r="F391" s="135"/>
      <c r="G391" s="131"/>
      <c r="H391" s="132"/>
    </row>
    <row r="392" spans="2:9" x14ac:dyDescent="0.25">
      <c r="B392" s="134"/>
      <c r="C392" s="131"/>
      <c r="D392" s="205"/>
      <c r="E392" s="162"/>
      <c r="F392" s="135"/>
      <c r="G392" s="131"/>
      <c r="H392" s="132"/>
    </row>
    <row r="393" spans="2:9" x14ac:dyDescent="0.25">
      <c r="B393" s="134"/>
      <c r="C393" s="131"/>
      <c r="D393" s="205"/>
      <c r="E393" s="162"/>
      <c r="F393" s="135"/>
      <c r="G393" s="131"/>
      <c r="H393" s="132"/>
    </row>
    <row r="394" spans="2:9" x14ac:dyDescent="0.25">
      <c r="B394" s="134"/>
      <c r="C394" s="131"/>
      <c r="D394" s="205"/>
      <c r="E394" s="162"/>
      <c r="F394" s="135"/>
      <c r="G394" s="131"/>
      <c r="H394" s="132"/>
    </row>
    <row r="395" spans="2:9" x14ac:dyDescent="0.25">
      <c r="B395" s="134"/>
      <c r="C395" s="131"/>
      <c r="D395" s="205"/>
      <c r="E395" s="162"/>
      <c r="F395" s="135"/>
      <c r="G395" s="131"/>
      <c r="H395" s="132"/>
    </row>
    <row r="396" spans="2:9" x14ac:dyDescent="0.25">
      <c r="B396" s="134"/>
      <c r="C396" s="131"/>
      <c r="D396" s="205"/>
      <c r="E396" s="162"/>
      <c r="F396" s="135"/>
      <c r="G396" s="131"/>
      <c r="H396" s="132"/>
    </row>
    <row r="397" spans="2:9" x14ac:dyDescent="0.25">
      <c r="B397" s="134"/>
      <c r="C397" s="131"/>
      <c r="D397" s="205"/>
      <c r="E397" s="162"/>
      <c r="F397" s="135"/>
      <c r="G397" s="131"/>
      <c r="H397" s="132"/>
    </row>
    <row r="398" spans="2:9" x14ac:dyDescent="0.25">
      <c r="B398" s="134"/>
      <c r="C398" s="131"/>
      <c r="D398" s="205"/>
      <c r="E398" s="162"/>
      <c r="F398" s="135"/>
      <c r="G398" s="131"/>
      <c r="H398" s="132"/>
    </row>
    <row r="399" spans="2:9" x14ac:dyDescent="0.25">
      <c r="B399" s="134"/>
      <c r="C399" s="131"/>
      <c r="D399" s="205"/>
      <c r="E399" s="162"/>
      <c r="F399" s="135"/>
      <c r="G399" s="131"/>
      <c r="H399" s="132"/>
    </row>
    <row r="400" spans="2:9" x14ac:dyDescent="0.25">
      <c r="B400" s="134"/>
      <c r="C400" s="131"/>
      <c r="D400" s="205"/>
      <c r="E400" s="162"/>
      <c r="F400" s="135"/>
      <c r="G400" s="131"/>
      <c r="H400" s="132"/>
    </row>
    <row r="401" spans="1:9" x14ac:dyDescent="0.25">
      <c r="B401" s="134"/>
      <c r="C401" s="131"/>
      <c r="D401" s="205"/>
      <c r="E401" s="162"/>
      <c r="F401" s="135"/>
      <c r="G401" s="131"/>
      <c r="H401" s="132"/>
    </row>
    <row r="402" spans="1:9" x14ac:dyDescent="0.25">
      <c r="A402" s="130"/>
      <c r="B402" s="134"/>
      <c r="C402" s="131"/>
      <c r="D402" s="205"/>
      <c r="E402" s="162"/>
      <c r="F402" s="135"/>
      <c r="G402" s="131"/>
      <c r="H402" s="132"/>
      <c r="I402" t="s">
        <v>215</v>
      </c>
    </row>
    <row r="403" spans="1:9" x14ac:dyDescent="0.25">
      <c r="B403" s="134"/>
      <c r="C403" s="131"/>
      <c r="D403" s="205"/>
      <c r="E403" s="162"/>
      <c r="F403" s="135"/>
      <c r="G403" s="131"/>
      <c r="H403" s="132"/>
    </row>
    <row r="404" spans="1:9" x14ac:dyDescent="0.25">
      <c r="B404" s="134"/>
      <c r="C404" s="133"/>
      <c r="D404" s="205"/>
      <c r="E404" s="162"/>
      <c r="F404" s="135"/>
      <c r="G404" s="131"/>
      <c r="H404" s="132"/>
    </row>
    <row r="405" spans="1:9" x14ac:dyDescent="0.25">
      <c r="B405" s="134"/>
      <c r="C405" s="131"/>
      <c r="D405" s="205"/>
      <c r="E405" s="162"/>
      <c r="F405" s="135"/>
      <c r="G405" s="131"/>
      <c r="H405" s="132"/>
    </row>
    <row r="406" spans="1:9" x14ac:dyDescent="0.25">
      <c r="B406" s="134"/>
      <c r="C406" s="131"/>
      <c r="D406" s="205"/>
      <c r="E406" s="162"/>
      <c r="F406" s="135"/>
      <c r="G406" s="131"/>
      <c r="H406" s="132"/>
    </row>
    <row r="407" spans="1:9" x14ac:dyDescent="0.25">
      <c r="B407" s="134"/>
      <c r="C407" s="131"/>
      <c r="D407" s="205"/>
      <c r="E407" s="162"/>
      <c r="F407" s="78"/>
      <c r="G407" s="6"/>
      <c r="H407" s="132"/>
    </row>
    <row r="408" spans="1:9" x14ac:dyDescent="0.25">
      <c r="B408" s="134"/>
      <c r="C408" s="131"/>
      <c r="D408" s="205"/>
      <c r="E408" s="162"/>
      <c r="F408" s="78"/>
      <c r="G408" s="6"/>
      <c r="H408" s="163"/>
    </row>
    <row r="409" spans="1:9" x14ac:dyDescent="0.25">
      <c r="B409" s="134"/>
      <c r="C409" s="131"/>
      <c r="D409" s="205"/>
      <c r="E409" s="162"/>
      <c r="F409" s="78"/>
      <c r="G409" s="6"/>
      <c r="H409" s="163"/>
    </row>
    <row r="410" spans="1:9" x14ac:dyDescent="0.25">
      <c r="B410" s="134"/>
      <c r="C410" s="131"/>
      <c r="D410" s="205"/>
      <c r="E410" s="162"/>
      <c r="F410" s="78"/>
      <c r="G410" s="6"/>
      <c r="H410" s="163"/>
    </row>
    <row r="411" spans="1:9" x14ac:dyDescent="0.25">
      <c r="B411" s="134"/>
      <c r="C411" s="131"/>
      <c r="D411" s="205"/>
      <c r="E411" s="162"/>
      <c r="F411" s="78"/>
      <c r="G411" s="6"/>
      <c r="H411" s="163"/>
    </row>
    <row r="412" spans="1:9" x14ac:dyDescent="0.25">
      <c r="B412" s="134"/>
      <c r="C412" s="131"/>
      <c r="D412" s="205"/>
      <c r="E412" s="162"/>
      <c r="F412" s="135"/>
      <c r="G412" s="131"/>
      <c r="H412" s="132"/>
    </row>
    <row r="413" spans="1:9" x14ac:dyDescent="0.25">
      <c r="B413" s="134"/>
      <c r="C413" s="131"/>
      <c r="D413" s="205"/>
      <c r="E413" s="162"/>
      <c r="F413" s="135"/>
      <c r="G413" s="131"/>
      <c r="H413" s="132"/>
    </row>
    <row r="414" spans="1:9" x14ac:dyDescent="0.25">
      <c r="B414" s="134"/>
      <c r="C414" s="131"/>
      <c r="D414" s="205"/>
      <c r="E414" s="162"/>
      <c r="F414" s="135"/>
      <c r="G414" s="131"/>
      <c r="H414" s="132"/>
    </row>
    <row r="415" spans="1:9" x14ac:dyDescent="0.25">
      <c r="B415" s="134"/>
      <c r="C415" s="131"/>
      <c r="D415" s="205"/>
      <c r="E415" s="132"/>
      <c r="F415" s="135"/>
      <c r="G415" s="131"/>
      <c r="H415" s="132"/>
    </row>
  </sheetData>
  <autoFilter ref="B5:I415"/>
  <pageMargins left="0.31496062992125984" right="0.19685039370078741" top="0.99" bottom="0.31496062992125984" header="0.31496062992125984" footer="0.31496062992125984"/>
  <pageSetup paperSize="9" scale="10"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47"/>
  <sheetViews>
    <sheetView topLeftCell="A7" zoomScaleNormal="100" workbookViewId="0">
      <selection activeCell="D21" sqref="D21"/>
    </sheetView>
  </sheetViews>
  <sheetFormatPr defaultRowHeight="15" x14ac:dyDescent="0.25"/>
  <cols>
    <col min="1" max="1" width="9.85546875" customWidth="1"/>
    <col min="4" max="4" width="9.85546875" bestFit="1" customWidth="1"/>
    <col min="5" max="5" width="10.7109375" customWidth="1"/>
    <col min="6" max="6" width="15.140625" customWidth="1"/>
    <col min="7" max="7" width="16.85546875" customWidth="1"/>
    <col min="8" max="9" width="5.140625" customWidth="1"/>
  </cols>
  <sheetData>
    <row r="7" spans="2:7" x14ac:dyDescent="0.25">
      <c r="B7" s="216" t="str">
        <f>kt</f>
        <v xml:space="preserve"> </v>
      </c>
      <c r="C7" s="216"/>
      <c r="D7" s="216"/>
    </row>
    <row r="8" spans="2:7" x14ac:dyDescent="0.25">
      <c r="E8" s="4"/>
      <c r="F8" s="5"/>
    </row>
    <row r="9" spans="2:7" x14ac:dyDescent="0.25">
      <c r="E9" s="4"/>
      <c r="F9" s="5"/>
    </row>
    <row r="10" spans="2:7" x14ac:dyDescent="0.25">
      <c r="F10" s="5"/>
    </row>
    <row r="11" spans="2:7" x14ac:dyDescent="0.25">
      <c r="F11" s="5"/>
    </row>
    <row r="12" spans="2:7" x14ac:dyDescent="0.25">
      <c r="F12" s="5"/>
    </row>
    <row r="13" spans="2:7" x14ac:dyDescent="0.25">
      <c r="F13" s="5"/>
    </row>
    <row r="14" spans="2:7" x14ac:dyDescent="0.25">
      <c r="F14" s="5"/>
    </row>
    <row r="15" spans="2:7" x14ac:dyDescent="0.25">
      <c r="F15" s="5"/>
    </row>
    <row r="16" spans="2:7" ht="33.75" customHeight="1" x14ac:dyDescent="0.25">
      <c r="C16" s="220" t="str">
        <f>ft</f>
        <v>Mæðrastyrksnefnd Kópavogs</v>
      </c>
      <c r="D16" s="220"/>
      <c r="E16" s="220"/>
      <c r="F16" s="220"/>
      <c r="G16" s="220"/>
    </row>
    <row r="17" spans="3:6" x14ac:dyDescent="0.25">
      <c r="F17" s="4"/>
    </row>
    <row r="18" spans="3:6" ht="23.25" x14ac:dyDescent="0.35">
      <c r="D18" s="218" t="s">
        <v>18</v>
      </c>
      <c r="E18" s="218"/>
      <c r="F18" s="218"/>
    </row>
    <row r="19" spans="3:6" x14ac:dyDescent="0.25">
      <c r="F19" s="4"/>
    </row>
    <row r="20" spans="3:6" ht="28.5" x14ac:dyDescent="0.45">
      <c r="D20" s="219">
        <f>þettaar</f>
        <v>2017</v>
      </c>
      <c r="E20" s="219"/>
      <c r="F20" s="219"/>
    </row>
    <row r="28" spans="3:6" ht="26.25" x14ac:dyDescent="0.4">
      <c r="C28" s="217" t="s">
        <v>8</v>
      </c>
      <c r="D28" s="217"/>
      <c r="E28" s="217"/>
      <c r="F28" s="217"/>
    </row>
    <row r="43" spans="2:6" x14ac:dyDescent="0.25">
      <c r="C43" s="26"/>
    </row>
    <row r="44" spans="2:6" x14ac:dyDescent="0.25">
      <c r="C44" s="26" t="str">
        <f>ft</f>
        <v>Mæðrastyrksnefnd Kópavogs</v>
      </c>
    </row>
    <row r="45" spans="2:6" x14ac:dyDescent="0.25">
      <c r="C45" s="26" t="s">
        <v>8</v>
      </c>
    </row>
    <row r="46" spans="2:6" x14ac:dyDescent="0.25">
      <c r="C46" s="26" t="s">
        <v>46</v>
      </c>
    </row>
    <row r="47" spans="2:6" x14ac:dyDescent="0.25">
      <c r="B47" s="25"/>
      <c r="C47" s="27" t="s">
        <v>8</v>
      </c>
      <c r="D47" s="25"/>
      <c r="E47" s="25"/>
      <c r="F47" s="25"/>
    </row>
  </sheetData>
  <mergeCells count="5">
    <mergeCell ref="B7:D7"/>
    <mergeCell ref="C28:F28"/>
    <mergeCell ref="D18:F18"/>
    <mergeCell ref="D20:F20"/>
    <mergeCell ref="C16:G16"/>
  </mergeCells>
  <phoneticPr fontId="15" type="noConversion"/>
  <pageMargins left="0.47244094488188981" right="0.43307086614173229" top="0.74803149606299213" bottom="0" header="0.31496062992125984" footer="0.31496062992125984"/>
  <pageSetup paperSize="9" orientation="portrait"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47"/>
  <sheetViews>
    <sheetView topLeftCell="A11" workbookViewId="0">
      <selection activeCell="D21" sqref="D21"/>
    </sheetView>
  </sheetViews>
  <sheetFormatPr defaultColWidth="5" defaultRowHeight="15" x14ac:dyDescent="0.25"/>
  <sheetData>
    <row r="5" spans="2:2" s="95" customFormat="1" ht="23.25" customHeight="1" x14ac:dyDescent="0.3">
      <c r="B5" s="94" t="s">
        <v>47</v>
      </c>
    </row>
    <row r="9" spans="2:2" x14ac:dyDescent="0.25">
      <c r="B9" s="74" t="s">
        <v>133</v>
      </c>
    </row>
    <row r="10" spans="2:2" x14ac:dyDescent="0.25">
      <c r="B10" s="74" t="s">
        <v>328</v>
      </c>
    </row>
    <row r="11" spans="2:2" x14ac:dyDescent="0.25">
      <c r="B11" s="74" t="s">
        <v>337</v>
      </c>
    </row>
    <row r="13" spans="2:2" x14ac:dyDescent="0.25">
      <c r="B13" s="74" t="s">
        <v>124</v>
      </c>
    </row>
    <row r="14" spans="2:2" x14ac:dyDescent="0.25">
      <c r="B14" s="74" t="s">
        <v>134</v>
      </c>
    </row>
    <row r="15" spans="2:2" x14ac:dyDescent="0.25">
      <c r="B15" s="74" t="s">
        <v>48</v>
      </c>
    </row>
    <row r="16" spans="2:2" x14ac:dyDescent="0.25">
      <c r="B16" s="74" t="s">
        <v>49</v>
      </c>
    </row>
    <row r="17" spans="2:14" x14ac:dyDescent="0.25">
      <c r="B17" s="74" t="s">
        <v>50</v>
      </c>
    </row>
    <row r="18" spans="2:14" x14ac:dyDescent="0.25">
      <c r="B18" s="74" t="s">
        <v>51</v>
      </c>
    </row>
    <row r="20" spans="2:14" x14ac:dyDescent="0.25">
      <c r="B20" s="74" t="s">
        <v>52</v>
      </c>
    </row>
    <row r="21" spans="2:14" x14ac:dyDescent="0.25">
      <c r="B21" s="74" t="s">
        <v>53</v>
      </c>
    </row>
    <row r="23" spans="2:14" x14ac:dyDescent="0.25">
      <c r="B23" s="74" t="s">
        <v>54</v>
      </c>
    </row>
    <row r="24" spans="2:14" x14ac:dyDescent="0.25">
      <c r="B24" s="74" t="s">
        <v>55</v>
      </c>
    </row>
    <row r="27" spans="2:14" x14ac:dyDescent="0.25">
      <c r="E27" s="221" t="s">
        <v>348</v>
      </c>
      <c r="F27" s="221"/>
      <c r="G27" s="221"/>
      <c r="H27" s="221"/>
      <c r="I27" s="221"/>
      <c r="J27" s="221"/>
      <c r="K27" s="221"/>
      <c r="L27" s="221"/>
      <c r="M27" s="221"/>
      <c r="N27" s="221"/>
    </row>
    <row r="28" spans="2:14" x14ac:dyDescent="0.25">
      <c r="E28" s="74" t="s">
        <v>8</v>
      </c>
    </row>
    <row r="29" spans="2:14" x14ac:dyDescent="0.25">
      <c r="E29" s="25"/>
      <c r="F29" s="25"/>
      <c r="G29" s="25"/>
      <c r="H29" s="25"/>
    </row>
    <row r="30" spans="2:14" s="74" customFormat="1" x14ac:dyDescent="0.25">
      <c r="E30" s="74" t="s">
        <v>57</v>
      </c>
    </row>
    <row r="31" spans="2:14" x14ac:dyDescent="0.25">
      <c r="E31" s="74" t="s">
        <v>56</v>
      </c>
    </row>
    <row r="34" spans="2:2" s="74" customFormat="1" x14ac:dyDescent="0.25"/>
    <row r="35" spans="2:2" s="74" customFormat="1" x14ac:dyDescent="0.25"/>
    <row r="36" spans="2:2" s="74" customFormat="1" x14ac:dyDescent="0.25"/>
    <row r="37" spans="2:2" s="74" customFormat="1" x14ac:dyDescent="0.25"/>
    <row r="38" spans="2:2" x14ac:dyDescent="0.25">
      <c r="B38" s="74" t="s">
        <v>63</v>
      </c>
    </row>
    <row r="39" spans="2:2" x14ac:dyDescent="0.25">
      <c r="B39" s="74" t="s">
        <v>64</v>
      </c>
    </row>
    <row r="40" spans="2:2" x14ac:dyDescent="0.25">
      <c r="B40" s="74" t="s">
        <v>125</v>
      </c>
    </row>
    <row r="43" spans="2:2" x14ac:dyDescent="0.25">
      <c r="B43" s="74" t="s">
        <v>65</v>
      </c>
    </row>
    <row r="46" spans="2:2" x14ac:dyDescent="0.25">
      <c r="B46" s="74" t="s">
        <v>66</v>
      </c>
    </row>
    <row r="47" spans="2:2" x14ac:dyDescent="0.25">
      <c r="B47" s="74" t="s">
        <v>67</v>
      </c>
    </row>
  </sheetData>
  <mergeCells count="1">
    <mergeCell ref="E27:N27"/>
  </mergeCells>
  <pageMargins left="0.70866141732283472" right="0.70866141732283472" top="0.74803149606299213" bottom="0.74803149606299213" header="0.31496062992125984" footer="0.31496062992125984"/>
  <pageSetup paperSize="9" firstPageNumber="2" orientation="portrait" useFirstPageNumber="1" r:id="rId1"/>
  <headerFooter differentFirst="1" scaleWithDoc="0" alignWithMargins="0">
    <oddFooter>&amp;L&amp;"-,Italic"&amp;8Mæðrastyrksnefnd Kópavogs 2016&amp;C&amp;P</oddFooter>
    <firstFooter>&amp;L&amp;"-,Italic"&amp;8Mæðrastyrksnefnd Kópavogs 2015&amp;C&amp;P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65"/>
  <sheetViews>
    <sheetView topLeftCell="A54" zoomScale="80" zoomScaleNormal="80" workbookViewId="0">
      <selection activeCell="F67" sqref="F67"/>
    </sheetView>
  </sheetViews>
  <sheetFormatPr defaultRowHeight="10.9" customHeight="1" x14ac:dyDescent="0.25"/>
  <cols>
    <col min="1" max="1" width="4" style="29" customWidth="1"/>
    <col min="2" max="2" width="36.28515625" style="11" customWidth="1"/>
    <col min="3" max="3" width="7" style="6" customWidth="1"/>
    <col min="4" max="4" width="5.140625" customWidth="1"/>
    <col min="5" max="5" width="1.7109375" style="11" customWidth="1"/>
    <col min="6" max="6" width="12.85546875" style="16" customWidth="1"/>
    <col min="7" max="7" width="2.7109375" style="11" customWidth="1"/>
    <col min="8" max="8" width="0.28515625" style="11" hidden="1" customWidth="1"/>
    <col min="9" max="9" width="3" style="11" hidden="1" customWidth="1"/>
    <col min="10" max="10" width="12.85546875" style="16" customWidth="1"/>
    <col min="11" max="11" width="2.7109375" customWidth="1"/>
    <col min="13" max="13" width="1.7109375" customWidth="1"/>
    <col min="14" max="14" width="12" style="3" customWidth="1"/>
    <col min="15" max="15" width="7.28515625" style="74" customWidth="1"/>
    <col min="16" max="16" width="9.7109375" bestFit="1" customWidth="1"/>
    <col min="17" max="17" width="9.85546875" bestFit="1" customWidth="1"/>
    <col min="18" max="18" width="11.7109375" bestFit="1" customWidth="1"/>
  </cols>
  <sheetData>
    <row r="2" spans="1:15" s="74" customFormat="1" ht="23.25" customHeight="1" x14ac:dyDescent="0.3">
      <c r="A2" s="29"/>
      <c r="B2" s="87" t="s">
        <v>112</v>
      </c>
      <c r="C2" s="88"/>
      <c r="D2" s="87"/>
      <c r="E2" s="87"/>
      <c r="F2" s="89"/>
      <c r="G2" s="87"/>
      <c r="H2" s="87"/>
      <c r="I2" s="87"/>
      <c r="J2" s="89"/>
      <c r="K2" s="87"/>
      <c r="N2" s="3"/>
    </row>
    <row r="3" spans="1:15" s="74" customFormat="1" ht="10.9" customHeight="1" x14ac:dyDescent="0.25">
      <c r="A3" s="29"/>
      <c r="B3" s="11"/>
      <c r="C3" s="6"/>
      <c r="E3" s="11"/>
      <c r="F3" s="16"/>
      <c r="G3" s="11"/>
      <c r="H3" s="11"/>
      <c r="I3" s="11"/>
      <c r="J3" s="16"/>
      <c r="N3" s="3"/>
    </row>
    <row r="4" spans="1:15" s="74" customFormat="1" ht="10.9" customHeight="1" x14ac:dyDescent="0.25">
      <c r="A4" s="29"/>
      <c r="B4" s="11"/>
      <c r="C4" s="6"/>
      <c r="E4" s="11"/>
      <c r="F4" s="16"/>
      <c r="G4" s="11"/>
      <c r="H4" s="11"/>
      <c r="I4" s="11"/>
      <c r="J4" s="16"/>
      <c r="N4" s="3"/>
    </row>
    <row r="5" spans="1:15" s="74" customFormat="1" ht="10.9" customHeight="1" x14ac:dyDescent="0.25">
      <c r="A5" s="29"/>
      <c r="B5" s="11"/>
      <c r="C5" s="6"/>
      <c r="E5" s="11"/>
      <c r="F5" s="16"/>
      <c r="G5" s="11"/>
      <c r="H5" s="11"/>
      <c r="I5" s="11"/>
      <c r="J5" s="16"/>
      <c r="N5" s="3"/>
    </row>
    <row r="6" spans="1:15" ht="25.9" customHeight="1" x14ac:dyDescent="0.25">
      <c r="B6" s="222" t="s">
        <v>323</v>
      </c>
      <c r="C6" s="223"/>
      <c r="D6" s="223"/>
      <c r="E6" s="223"/>
      <c r="F6" s="223"/>
      <c r="G6" s="223"/>
      <c r="H6" s="223"/>
      <c r="I6" s="223"/>
      <c r="J6" s="223"/>
      <c r="K6" s="223"/>
    </row>
    <row r="7" spans="1:15" ht="10.9" customHeight="1" x14ac:dyDescent="0.25">
      <c r="D7" s="64"/>
    </row>
    <row r="8" spans="1:15" s="34" customFormat="1" ht="18.600000000000001" customHeight="1" x14ac:dyDescent="0.25">
      <c r="A8" s="29"/>
      <c r="B8" s="33"/>
      <c r="D8" s="65" t="s">
        <v>19</v>
      </c>
      <c r="E8" s="11"/>
      <c r="F8" s="12" t="s">
        <v>322</v>
      </c>
      <c r="G8" s="13"/>
      <c r="H8" s="12" t="s">
        <v>2</v>
      </c>
      <c r="I8" s="13"/>
      <c r="J8" s="12" t="s">
        <v>189</v>
      </c>
      <c r="K8" s="33"/>
      <c r="N8" s="47" t="s">
        <v>20</v>
      </c>
      <c r="O8" s="47"/>
    </row>
    <row r="9" spans="1:15" ht="10.9" customHeight="1" x14ac:dyDescent="0.25">
      <c r="B9" s="33"/>
      <c r="K9" s="9"/>
    </row>
    <row r="10" spans="1:15" ht="13.9" customHeight="1" x14ac:dyDescent="0.25">
      <c r="B10" s="35" t="s">
        <v>127</v>
      </c>
      <c r="C10" s="52"/>
      <c r="D10" s="35"/>
      <c r="E10" s="35"/>
      <c r="F10" s="35"/>
      <c r="G10" s="35"/>
      <c r="H10" s="35"/>
      <c r="I10" s="35"/>
      <c r="J10" s="35"/>
      <c r="K10" s="35"/>
    </row>
    <row r="11" spans="1:15" ht="13.9" customHeight="1" x14ac:dyDescent="0.25">
      <c r="B11" s="82" t="s">
        <v>106</v>
      </c>
      <c r="D11" s="22">
        <v>1</v>
      </c>
      <c r="E11" s="22" t="s">
        <v>8</v>
      </c>
      <c r="F11" s="99">
        <f>F120</f>
        <v>9648049</v>
      </c>
      <c r="G11" s="14"/>
      <c r="H11" s="10"/>
      <c r="I11" s="14"/>
      <c r="J11" s="18">
        <v>13985210</v>
      </c>
      <c r="K11" s="1"/>
      <c r="N11" s="53"/>
      <c r="O11" s="53"/>
    </row>
    <row r="12" spans="1:15" ht="13.9" customHeight="1" x14ac:dyDescent="0.25">
      <c r="B12" s="224" t="s">
        <v>31</v>
      </c>
      <c r="C12" s="224"/>
      <c r="D12" s="22"/>
      <c r="E12" s="22"/>
      <c r="F12" s="69">
        <f>F11</f>
        <v>9648049</v>
      </c>
      <c r="G12" s="37"/>
      <c r="H12" s="10"/>
      <c r="I12" s="14"/>
      <c r="J12" s="69">
        <f>SUM(J11)</f>
        <v>13985210</v>
      </c>
      <c r="K12" s="1"/>
      <c r="N12" s="53"/>
      <c r="O12" s="53"/>
    </row>
    <row r="13" spans="1:15" ht="13.9" customHeight="1" x14ac:dyDescent="0.25">
      <c r="B13" s="9"/>
      <c r="D13" s="22"/>
      <c r="E13" s="22"/>
      <c r="F13" s="56"/>
      <c r="G13" s="37"/>
      <c r="H13" s="10"/>
      <c r="I13" s="14"/>
      <c r="J13" s="18"/>
      <c r="K13" s="1"/>
      <c r="N13" s="53"/>
      <c r="O13" s="53"/>
    </row>
    <row r="14" spans="1:15" ht="13.9" customHeight="1" x14ac:dyDescent="0.25">
      <c r="B14" s="9"/>
      <c r="D14" s="22"/>
      <c r="E14" s="17"/>
      <c r="F14" s="56"/>
      <c r="G14" s="37"/>
      <c r="H14" s="10"/>
      <c r="I14" s="14"/>
      <c r="J14" s="18"/>
      <c r="K14" s="1"/>
      <c r="N14" s="53"/>
      <c r="O14" s="53"/>
    </row>
    <row r="15" spans="1:15" ht="13.9" customHeight="1" x14ac:dyDescent="0.25">
      <c r="B15" s="35" t="s">
        <v>21</v>
      </c>
      <c r="D15" s="22"/>
      <c r="E15" s="17"/>
      <c r="F15" s="56"/>
      <c r="G15" s="37"/>
      <c r="H15" s="10"/>
      <c r="I15" s="14"/>
      <c r="J15" s="18"/>
      <c r="K15" s="1"/>
      <c r="N15" s="53"/>
      <c r="O15" s="53"/>
    </row>
    <row r="16" spans="1:15" s="68" customFormat="1" ht="13.9" customHeight="1" x14ac:dyDescent="0.25">
      <c r="A16" s="29"/>
      <c r="B16" s="35"/>
      <c r="C16" s="6"/>
      <c r="D16" s="67"/>
      <c r="E16" s="17"/>
      <c r="F16" s="56"/>
      <c r="G16" s="61"/>
      <c r="H16" s="10"/>
      <c r="I16" s="14"/>
      <c r="J16" s="18"/>
      <c r="K16" s="1"/>
      <c r="N16" s="53"/>
      <c r="O16" s="53"/>
    </row>
    <row r="17" spans="1:17" s="68" customFormat="1" ht="13.9" customHeight="1" x14ac:dyDescent="0.25">
      <c r="A17" s="29"/>
      <c r="B17" s="35" t="s">
        <v>107</v>
      </c>
      <c r="C17" s="6"/>
      <c r="D17" s="67"/>
      <c r="E17" s="17"/>
      <c r="F17" s="75" t="s">
        <v>8</v>
      </c>
      <c r="G17" s="62"/>
      <c r="H17" s="57"/>
      <c r="I17" s="57"/>
      <c r="J17" s="68" t="s">
        <v>8</v>
      </c>
      <c r="K17" s="1"/>
      <c r="N17" s="53"/>
      <c r="O17" s="53"/>
    </row>
    <row r="18" spans="1:17" s="68" customFormat="1" ht="13.9" customHeight="1" x14ac:dyDescent="0.25">
      <c r="A18" s="29"/>
      <c r="B18" s="82" t="s">
        <v>108</v>
      </c>
      <c r="C18" s="6"/>
      <c r="D18" s="67">
        <v>2</v>
      </c>
      <c r="E18" s="17"/>
      <c r="F18" s="97">
        <f>F126</f>
        <v>11425001</v>
      </c>
      <c r="G18" s="62"/>
      <c r="H18" s="57"/>
      <c r="I18" s="57"/>
      <c r="J18" s="174">
        <v>10237454</v>
      </c>
      <c r="K18" s="1"/>
      <c r="N18" s="53"/>
      <c r="O18" s="53"/>
    </row>
    <row r="19" spans="1:17" s="68" customFormat="1" ht="13.9" customHeight="1" x14ac:dyDescent="0.25">
      <c r="A19" s="29"/>
      <c r="B19" s="82" t="s">
        <v>109</v>
      </c>
      <c r="C19" s="6"/>
      <c r="D19" s="67">
        <v>3</v>
      </c>
      <c r="E19" s="17"/>
      <c r="F19" s="18">
        <f>F131</f>
        <v>30239</v>
      </c>
      <c r="G19" s="62"/>
      <c r="H19" s="57"/>
      <c r="I19" s="57"/>
      <c r="J19" s="174">
        <v>63790</v>
      </c>
      <c r="K19" s="1"/>
      <c r="N19" s="53"/>
      <c r="O19" s="53"/>
    </row>
    <row r="20" spans="1:17" s="68" customFormat="1" ht="13.9" customHeight="1" x14ac:dyDescent="0.25">
      <c r="A20" s="29"/>
      <c r="B20" s="82" t="s">
        <v>58</v>
      </c>
      <c r="C20" s="6"/>
      <c r="D20" s="67">
        <v>4</v>
      </c>
      <c r="E20" s="17"/>
      <c r="F20" s="18">
        <f>F144</f>
        <v>521013</v>
      </c>
      <c r="G20" s="62"/>
      <c r="H20" s="57"/>
      <c r="I20" s="57"/>
      <c r="J20" s="174">
        <v>553405</v>
      </c>
      <c r="K20" s="1"/>
      <c r="N20" s="53"/>
      <c r="O20" s="53"/>
    </row>
    <row r="21" spans="1:17" s="68" customFormat="1" ht="13.9" customHeight="1" x14ac:dyDescent="0.25">
      <c r="A21" s="29"/>
      <c r="B21" s="224" t="s">
        <v>110</v>
      </c>
      <c r="C21" s="224"/>
      <c r="D21" s="67"/>
      <c r="E21" s="17"/>
      <c r="F21" s="69">
        <f>SUM(F18:F20)</f>
        <v>11976253</v>
      </c>
      <c r="G21" s="62"/>
      <c r="H21" s="57"/>
      <c r="I21" s="57"/>
      <c r="J21" s="69">
        <f>SUM(J18:J20)</f>
        <v>10854649</v>
      </c>
      <c r="K21" s="1"/>
      <c r="N21" s="53"/>
      <c r="O21" s="53"/>
    </row>
    <row r="22" spans="1:17" s="68" customFormat="1" ht="13.9" customHeight="1" x14ac:dyDescent="0.25">
      <c r="A22" s="29"/>
      <c r="B22" s="66"/>
      <c r="C22" s="6"/>
      <c r="D22" s="67"/>
      <c r="E22" s="17"/>
      <c r="F22" s="57"/>
      <c r="G22" s="62"/>
      <c r="H22" s="57"/>
      <c r="I22" s="57"/>
      <c r="J22" s="57"/>
      <c r="K22" s="1"/>
      <c r="N22" s="53"/>
      <c r="O22" s="53"/>
    </row>
    <row r="23" spans="1:17" s="68" customFormat="1" ht="13.9" customHeight="1" x14ac:dyDescent="0.25">
      <c r="A23" s="29"/>
      <c r="B23" s="70"/>
      <c r="C23" s="70"/>
      <c r="D23" s="67"/>
      <c r="E23" s="17"/>
      <c r="F23" s="57"/>
      <c r="G23" s="62"/>
      <c r="H23" s="57"/>
      <c r="I23" s="57"/>
      <c r="J23" s="57"/>
      <c r="K23" s="1"/>
      <c r="N23" s="53"/>
      <c r="O23" s="53"/>
    </row>
    <row r="24" spans="1:17" s="68" customFormat="1" ht="13.9" customHeight="1" x14ac:dyDescent="0.25">
      <c r="A24" s="29"/>
      <c r="B24" s="66" t="s">
        <v>30</v>
      </c>
      <c r="C24" s="6"/>
      <c r="D24" s="67"/>
      <c r="E24" s="17"/>
      <c r="F24" s="57">
        <f>F12-F21</f>
        <v>-2328204</v>
      </c>
      <c r="G24" s="62"/>
      <c r="H24" s="57"/>
      <c r="I24" s="57"/>
      <c r="J24" s="175">
        <v>3130561</v>
      </c>
      <c r="K24" s="1"/>
      <c r="N24" s="53"/>
      <c r="O24" s="53"/>
    </row>
    <row r="25" spans="1:17" s="68" customFormat="1" ht="13.9" customHeight="1" x14ac:dyDescent="0.25">
      <c r="A25" s="29"/>
      <c r="B25" s="66"/>
      <c r="C25" s="6"/>
      <c r="D25" s="67"/>
      <c r="E25" s="17"/>
      <c r="F25" s="57"/>
      <c r="G25" s="62"/>
      <c r="H25" s="57"/>
      <c r="I25" s="57"/>
      <c r="J25" s="57"/>
      <c r="K25" s="1"/>
      <c r="N25" s="53"/>
      <c r="O25" s="53"/>
    </row>
    <row r="26" spans="1:17" s="74" customFormat="1" ht="13.9" customHeight="1" x14ac:dyDescent="0.25">
      <c r="A26" s="29"/>
      <c r="B26" s="82"/>
      <c r="C26" s="6"/>
      <c r="D26" s="83"/>
      <c r="E26" s="17"/>
      <c r="F26" s="57"/>
      <c r="G26" s="62"/>
      <c r="H26" s="57"/>
      <c r="I26" s="57"/>
      <c r="J26" s="57"/>
      <c r="K26" s="1"/>
      <c r="N26" s="53"/>
      <c r="O26" s="53"/>
    </row>
    <row r="27" spans="1:17" s="68" customFormat="1" ht="13.9" customHeight="1" x14ac:dyDescent="0.25">
      <c r="A27" s="29"/>
      <c r="B27" s="35" t="s">
        <v>27</v>
      </c>
      <c r="C27" s="6"/>
      <c r="D27" s="67"/>
      <c r="E27" s="17"/>
      <c r="F27" s="57"/>
      <c r="G27" s="62"/>
      <c r="H27" s="57"/>
      <c r="I27" s="57"/>
      <c r="J27" s="57"/>
      <c r="K27" s="1"/>
      <c r="N27" s="53"/>
      <c r="O27" s="53"/>
    </row>
    <row r="28" spans="1:17" ht="13.9" customHeight="1" x14ac:dyDescent="0.25">
      <c r="B28" s="82" t="s">
        <v>28</v>
      </c>
      <c r="D28" s="67">
        <v>5</v>
      </c>
      <c r="E28" s="17"/>
      <c r="F28" s="57">
        <f>F148</f>
        <v>129290</v>
      </c>
      <c r="G28" s="58"/>
      <c r="H28" s="57"/>
      <c r="I28" s="57"/>
      <c r="J28" s="57">
        <v>207106</v>
      </c>
      <c r="K28" s="1"/>
      <c r="N28" s="53"/>
      <c r="O28" s="53"/>
    </row>
    <row r="29" spans="1:17" ht="13.9" customHeight="1" thickBot="1" x14ac:dyDescent="0.3">
      <c r="B29" s="66" t="s">
        <v>29</v>
      </c>
      <c r="D29" s="67" t="s">
        <v>8</v>
      </c>
      <c r="E29" s="17"/>
      <c r="F29" s="60">
        <f>-F153</f>
        <v>-28707</v>
      </c>
      <c r="G29" s="62"/>
      <c r="H29" s="60"/>
      <c r="I29" s="59"/>
      <c r="J29" s="59">
        <v>-30386</v>
      </c>
      <c r="K29" s="1"/>
      <c r="N29" s="53"/>
      <c r="O29" s="53"/>
    </row>
    <row r="30" spans="1:17" ht="13.9" customHeight="1" x14ac:dyDescent="0.25">
      <c r="B30" s="224" t="str">
        <f>B27</f>
        <v>Fjármunatekjur og fjármagnsgjöld</v>
      </c>
      <c r="C30" s="224"/>
      <c r="D30" s="9"/>
      <c r="E30" s="22"/>
      <c r="F30" s="69">
        <f>SUM(F28:F29)</f>
        <v>100583</v>
      </c>
      <c r="G30" s="58"/>
      <c r="H30" s="58"/>
      <c r="I30" s="58"/>
      <c r="J30" s="69">
        <f>SUM(J28:J29)</f>
        <v>176720</v>
      </c>
      <c r="K30" s="9"/>
      <c r="N30" s="96"/>
      <c r="O30" s="7"/>
      <c r="Q30" s="57"/>
    </row>
    <row r="31" spans="1:17" s="74" customFormat="1" ht="13.9" customHeight="1" x14ac:dyDescent="0.25">
      <c r="A31" s="29"/>
      <c r="B31" s="82"/>
      <c r="C31" s="82"/>
      <c r="D31" s="82"/>
      <c r="E31" s="83"/>
      <c r="F31" s="86"/>
      <c r="G31" s="62"/>
      <c r="H31" s="62"/>
      <c r="I31" s="62"/>
      <c r="J31" s="86"/>
      <c r="K31" s="82"/>
      <c r="N31" s="96"/>
      <c r="O31" s="7"/>
      <c r="Q31" s="57"/>
    </row>
    <row r="32" spans="1:17" s="74" customFormat="1" ht="13.9" customHeight="1" x14ac:dyDescent="0.25">
      <c r="A32" s="29"/>
      <c r="B32" s="82" t="s">
        <v>111</v>
      </c>
      <c r="C32" s="82"/>
      <c r="D32" s="82"/>
      <c r="E32" s="83"/>
      <c r="F32" s="86">
        <f>F24+F30</f>
        <v>-2227621</v>
      </c>
      <c r="G32" s="62"/>
      <c r="H32" s="62"/>
      <c r="I32" s="62"/>
      <c r="J32" s="86">
        <v>3307281</v>
      </c>
      <c r="K32" s="82"/>
      <c r="N32" s="96"/>
      <c r="O32" s="7"/>
      <c r="Q32" s="57"/>
    </row>
    <row r="33" spans="1:17" ht="13.9" customHeight="1" x14ac:dyDescent="0.25">
      <c r="B33" s="9"/>
      <c r="C33" s="54"/>
      <c r="D33" s="9"/>
      <c r="E33" s="17"/>
      <c r="F33" s="56"/>
      <c r="G33" s="37"/>
      <c r="H33" s="10"/>
      <c r="I33" s="14"/>
      <c r="J33" s="18"/>
      <c r="K33" s="9"/>
      <c r="Q33" s="57"/>
    </row>
    <row r="34" spans="1:17" ht="13.9" customHeight="1" x14ac:dyDescent="0.25">
      <c r="B34" s="71" t="s">
        <v>32</v>
      </c>
      <c r="C34" s="54"/>
      <c r="D34" s="9"/>
      <c r="E34" s="17"/>
      <c r="F34" s="51">
        <f>F32</f>
        <v>-2227621</v>
      </c>
      <c r="G34" s="37"/>
      <c r="H34" s="10"/>
      <c r="I34" s="14"/>
      <c r="J34" s="51">
        <v>3307281</v>
      </c>
      <c r="K34" s="9"/>
      <c r="N34" s="96">
        <f>SUM(aðalbók!G2:G22)</f>
        <v>2227621</v>
      </c>
    </row>
    <row r="35" spans="1:17" ht="13.9" customHeight="1" x14ac:dyDescent="0.25">
      <c r="B35" s="9"/>
      <c r="C35" s="54"/>
      <c r="D35" s="9"/>
      <c r="E35" s="17"/>
      <c r="F35" s="56"/>
      <c r="G35" s="37"/>
      <c r="H35" s="10"/>
      <c r="I35" s="14"/>
      <c r="J35" s="18"/>
      <c r="K35" s="9"/>
      <c r="L35" s="74" t="s">
        <v>8</v>
      </c>
      <c r="N35" s="96">
        <f>N34+F34</f>
        <v>0</v>
      </c>
    </row>
    <row r="36" spans="1:17" s="74" customFormat="1" ht="13.9" customHeight="1" x14ac:dyDescent="0.25">
      <c r="A36" s="29"/>
      <c r="B36" s="77"/>
      <c r="C36" s="54"/>
      <c r="D36" s="77"/>
      <c r="E36" s="17"/>
      <c r="F36" s="56"/>
      <c r="G36" s="61"/>
      <c r="H36" s="10"/>
      <c r="I36" s="14"/>
      <c r="J36" s="18"/>
      <c r="K36" s="77"/>
      <c r="N36" s="3"/>
    </row>
    <row r="37" spans="1:17" s="74" customFormat="1" ht="13.9" customHeight="1" x14ac:dyDescent="0.25">
      <c r="A37" s="29"/>
      <c r="B37" s="80"/>
      <c r="C37" s="54"/>
      <c r="D37" s="80"/>
      <c r="E37" s="17"/>
      <c r="F37" s="56"/>
      <c r="G37" s="61"/>
      <c r="H37" s="10"/>
      <c r="I37" s="14"/>
      <c r="J37" s="18"/>
      <c r="K37" s="80"/>
      <c r="N37" s="3"/>
    </row>
    <row r="38" spans="1:17" s="74" customFormat="1" ht="13.9" customHeight="1" x14ac:dyDescent="0.25">
      <c r="A38" s="29"/>
      <c r="B38" s="82"/>
      <c r="C38" s="54"/>
      <c r="D38" s="82"/>
      <c r="E38" s="17"/>
      <c r="F38" s="56"/>
      <c r="G38" s="61"/>
      <c r="H38" s="10"/>
      <c r="I38" s="14"/>
      <c r="J38" s="18"/>
      <c r="K38" s="82"/>
      <c r="N38" s="3"/>
    </row>
    <row r="39" spans="1:17" s="74" customFormat="1" ht="13.9" customHeight="1" x14ac:dyDescent="0.25">
      <c r="A39" s="29"/>
      <c r="B39" s="82"/>
      <c r="C39" s="54"/>
      <c r="D39" s="82"/>
      <c r="E39" s="17"/>
      <c r="F39" s="56"/>
      <c r="G39" s="61"/>
      <c r="H39" s="10"/>
      <c r="I39" s="14"/>
      <c r="J39" s="18"/>
      <c r="K39" s="82"/>
      <c r="N39" s="3"/>
    </row>
    <row r="40" spans="1:17" s="74" customFormat="1" ht="13.9" customHeight="1" x14ac:dyDescent="0.25">
      <c r="A40" s="29"/>
      <c r="B40" s="82"/>
      <c r="C40" s="54"/>
      <c r="D40" s="82"/>
      <c r="E40" s="17"/>
      <c r="F40" s="56"/>
      <c r="G40" s="61"/>
      <c r="H40" s="10"/>
      <c r="I40" s="14"/>
      <c r="J40" s="18"/>
      <c r="K40" s="82"/>
      <c r="N40" s="3"/>
    </row>
    <row r="41" spans="1:17" s="74" customFormat="1" ht="13.9" customHeight="1" x14ac:dyDescent="0.25">
      <c r="A41" s="29"/>
      <c r="B41" s="82"/>
      <c r="C41" s="54"/>
      <c r="D41" s="82"/>
      <c r="E41" s="17"/>
      <c r="F41" s="56"/>
      <c r="G41" s="61"/>
      <c r="H41" s="10"/>
      <c r="I41" s="14"/>
      <c r="J41" s="18"/>
      <c r="K41" s="82"/>
      <c r="N41" s="3"/>
    </row>
    <row r="42" spans="1:17" s="74" customFormat="1" ht="13.9" customHeight="1" x14ac:dyDescent="0.25">
      <c r="A42" s="29"/>
      <c r="B42" s="82"/>
      <c r="C42" s="54"/>
      <c r="D42" s="82"/>
      <c r="E42" s="17"/>
      <c r="F42" s="56"/>
      <c r="G42" s="61"/>
      <c r="H42" s="10"/>
      <c r="I42" s="14"/>
      <c r="J42" s="18"/>
      <c r="K42" s="82"/>
      <c r="N42" s="3"/>
    </row>
    <row r="43" spans="1:17" s="74" customFormat="1" ht="13.9" customHeight="1" x14ac:dyDescent="0.25">
      <c r="A43" s="29"/>
      <c r="B43" s="82"/>
      <c r="C43" s="54"/>
      <c r="D43" s="82"/>
      <c r="E43" s="17"/>
      <c r="F43" s="56"/>
      <c r="G43" s="61"/>
      <c r="H43" s="10"/>
      <c r="I43" s="14"/>
      <c r="J43" s="18"/>
      <c r="K43" s="82"/>
      <c r="N43" s="3"/>
    </row>
    <row r="44" spans="1:17" s="74" customFormat="1" ht="13.9" customHeight="1" x14ac:dyDescent="0.25">
      <c r="A44" s="29"/>
      <c r="B44" s="82"/>
      <c r="C44" s="54"/>
      <c r="D44" s="82"/>
      <c r="E44" s="17"/>
      <c r="F44" s="56"/>
      <c r="G44" s="61"/>
      <c r="H44" s="10"/>
      <c r="I44" s="14"/>
      <c r="J44" s="18"/>
      <c r="K44" s="82"/>
      <c r="N44" s="3"/>
    </row>
    <row r="45" spans="1:17" s="74" customFormat="1" ht="13.9" customHeight="1" x14ac:dyDescent="0.25">
      <c r="A45" s="29"/>
      <c r="B45" s="82"/>
      <c r="C45" s="54"/>
      <c r="D45" s="82"/>
      <c r="E45" s="17"/>
      <c r="F45" s="56"/>
      <c r="G45" s="61"/>
      <c r="H45" s="10"/>
      <c r="I45" s="14"/>
      <c r="J45" s="18"/>
      <c r="K45" s="82"/>
      <c r="N45" s="3"/>
    </row>
    <row r="46" spans="1:17" s="74" customFormat="1" ht="13.9" customHeight="1" x14ac:dyDescent="0.25">
      <c r="A46" s="29"/>
      <c r="B46" s="82"/>
      <c r="C46" s="54"/>
      <c r="D46" s="82"/>
      <c r="E46" s="17"/>
      <c r="F46" s="56"/>
      <c r="G46" s="61"/>
      <c r="H46" s="10"/>
      <c r="I46" s="14"/>
      <c r="J46" s="18"/>
      <c r="K46" s="82"/>
      <c r="N46" s="3"/>
    </row>
    <row r="47" spans="1:17" s="74" customFormat="1" ht="13.9" customHeight="1" x14ac:dyDescent="0.25">
      <c r="A47" s="29"/>
      <c r="B47" s="82"/>
      <c r="C47" s="54"/>
      <c r="D47" s="82"/>
      <c r="E47" s="17"/>
      <c r="F47" s="56"/>
      <c r="G47" s="61"/>
      <c r="H47" s="10"/>
      <c r="I47" s="14"/>
      <c r="J47" s="18"/>
      <c r="K47" s="82"/>
      <c r="N47" s="3"/>
    </row>
    <row r="48" spans="1:17" s="74" customFormat="1" ht="13.9" customHeight="1" x14ac:dyDescent="0.25">
      <c r="A48" s="29"/>
      <c r="B48" s="82"/>
      <c r="C48" s="54"/>
      <c r="D48" s="82"/>
      <c r="E48" s="17"/>
      <c r="F48" s="56"/>
      <c r="G48" s="61"/>
      <c r="H48" s="10"/>
      <c r="I48" s="14"/>
      <c r="J48" s="18"/>
      <c r="K48" s="82"/>
      <c r="N48" s="3"/>
    </row>
    <row r="49" spans="1:14" s="74" customFormat="1" ht="13.9" customHeight="1" x14ac:dyDescent="0.25">
      <c r="A49" s="29"/>
      <c r="B49" s="82"/>
      <c r="C49" s="54"/>
      <c r="D49" s="82"/>
      <c r="E49" s="17"/>
      <c r="F49" s="56"/>
      <c r="G49" s="61"/>
      <c r="H49" s="10"/>
      <c r="I49" s="14"/>
      <c r="J49" s="18"/>
      <c r="K49" s="82"/>
      <c r="N49" s="3"/>
    </row>
    <row r="50" spans="1:14" s="74" customFormat="1" ht="13.9" customHeight="1" x14ac:dyDescent="0.25">
      <c r="A50" s="29"/>
      <c r="B50" s="82"/>
      <c r="C50" s="54"/>
      <c r="D50" s="82"/>
      <c r="E50" s="17"/>
      <c r="F50" s="56"/>
      <c r="G50" s="61"/>
      <c r="H50" s="10"/>
      <c r="I50" s="14"/>
      <c r="J50" s="18"/>
      <c r="K50" s="82"/>
      <c r="N50" s="3"/>
    </row>
    <row r="51" spans="1:14" s="74" customFormat="1" ht="13.9" customHeight="1" x14ac:dyDescent="0.25">
      <c r="A51" s="29"/>
      <c r="B51" s="82"/>
      <c r="C51" s="54"/>
      <c r="D51" s="82"/>
      <c r="E51" s="17"/>
      <c r="F51" s="56"/>
      <c r="G51" s="61"/>
      <c r="H51" s="10"/>
      <c r="I51" s="14"/>
      <c r="J51" s="18"/>
      <c r="K51" s="82"/>
      <c r="N51" s="3"/>
    </row>
    <row r="52" spans="1:14" s="74" customFormat="1" ht="13.9" customHeight="1" x14ac:dyDescent="0.25">
      <c r="A52" s="29"/>
      <c r="B52" s="77"/>
      <c r="C52" s="54"/>
      <c r="D52" s="77"/>
      <c r="E52" s="17"/>
      <c r="F52" s="56"/>
      <c r="G52" s="61"/>
      <c r="H52" s="10"/>
      <c r="I52" s="14"/>
      <c r="J52" s="18"/>
      <c r="K52" s="77"/>
      <c r="N52" s="3"/>
    </row>
    <row r="53" spans="1:14" s="74" customFormat="1" ht="13.9" customHeight="1" x14ac:dyDescent="0.25">
      <c r="A53" s="29"/>
      <c r="B53" s="77"/>
      <c r="C53" s="54"/>
      <c r="D53" s="77"/>
      <c r="E53" s="17"/>
      <c r="F53" s="56"/>
      <c r="G53" s="61"/>
      <c r="H53" s="10"/>
      <c r="I53" s="14"/>
      <c r="J53" s="18"/>
      <c r="K53" s="77"/>
      <c r="N53" s="3"/>
    </row>
    <row r="54" spans="1:14" s="74" customFormat="1" ht="13.9" customHeight="1" x14ac:dyDescent="0.25">
      <c r="A54" s="29"/>
      <c r="B54" s="77"/>
      <c r="C54" s="54"/>
      <c r="D54" s="77"/>
      <c r="E54" s="17"/>
      <c r="F54" s="56"/>
      <c r="G54" s="61"/>
      <c r="H54" s="10"/>
      <c r="I54" s="14"/>
      <c r="J54" s="18"/>
      <c r="K54" s="77"/>
      <c r="N54" s="3"/>
    </row>
    <row r="55" spans="1:14" s="74" customFormat="1" ht="13.9" customHeight="1" x14ac:dyDescent="0.25">
      <c r="A55" s="29"/>
      <c r="B55" s="77"/>
      <c r="C55" s="54"/>
      <c r="D55" s="77"/>
      <c r="E55" s="17"/>
      <c r="F55" s="56"/>
      <c r="G55" s="61"/>
      <c r="H55" s="10"/>
      <c r="I55" s="14"/>
      <c r="J55" s="18"/>
      <c r="K55" s="77"/>
      <c r="N55" s="3"/>
    </row>
    <row r="56" spans="1:14" ht="10.9" customHeight="1" x14ac:dyDescent="0.25">
      <c r="A56" s="3" t="s">
        <v>8</v>
      </c>
      <c r="B56" s="225"/>
      <c r="C56" s="225"/>
      <c r="D56" s="225"/>
      <c r="E56" s="225"/>
      <c r="F56" s="225"/>
      <c r="G56" s="225"/>
      <c r="H56" s="225"/>
      <c r="I56" s="225"/>
      <c r="J56" s="225"/>
      <c r="K56" s="225"/>
      <c r="L56" s="68" t="s">
        <v>8</v>
      </c>
    </row>
    <row r="57" spans="1:14" ht="26.45" customHeight="1" x14ac:dyDescent="0.25">
      <c r="B57" s="222" t="s">
        <v>324</v>
      </c>
      <c r="C57" s="223"/>
      <c r="D57" s="223"/>
      <c r="E57" s="223"/>
      <c r="F57" s="223"/>
      <c r="G57" s="223"/>
      <c r="H57" s="223"/>
      <c r="I57" s="223"/>
      <c r="J57" s="223"/>
      <c r="K57" s="223"/>
    </row>
    <row r="58" spans="1:14" ht="10.9" customHeight="1" x14ac:dyDescent="0.25">
      <c r="B58" s="23"/>
      <c r="C58" s="55"/>
      <c r="D58" s="2"/>
      <c r="E58" s="10"/>
      <c r="F58" s="19"/>
      <c r="G58" s="20"/>
      <c r="H58" s="20"/>
      <c r="I58" s="20"/>
      <c r="J58" s="19"/>
      <c r="K58" s="1"/>
    </row>
    <row r="59" spans="1:14" ht="10.9" customHeight="1" x14ac:dyDescent="0.25">
      <c r="B59" s="225"/>
      <c r="C59" s="225"/>
      <c r="D59" s="225"/>
      <c r="E59" s="225"/>
      <c r="F59" s="225"/>
      <c r="G59" s="225"/>
      <c r="H59" s="225"/>
      <c r="I59" s="225"/>
      <c r="J59" s="225"/>
      <c r="K59" s="225"/>
    </row>
    <row r="60" spans="1:14" ht="10.9" customHeight="1" x14ac:dyDescent="0.25">
      <c r="B60" s="225"/>
      <c r="C60" s="225"/>
      <c r="D60" s="225"/>
      <c r="E60" s="225"/>
      <c r="F60" s="225"/>
      <c r="G60" s="225"/>
      <c r="H60" s="225"/>
      <c r="I60" s="225"/>
      <c r="J60" s="225"/>
      <c r="K60" s="225"/>
    </row>
    <row r="61" spans="1:14" ht="10.9" customHeight="1" x14ac:dyDescent="0.25">
      <c r="B61" s="227"/>
      <c r="C61" s="227"/>
      <c r="D61" s="227"/>
      <c r="E61" s="227"/>
      <c r="F61" s="227"/>
      <c r="G61" s="227"/>
      <c r="H61" s="227"/>
      <c r="I61" s="227"/>
      <c r="J61" s="227"/>
      <c r="K61" s="227"/>
    </row>
    <row r="62" spans="1:14" ht="19.149999999999999" customHeight="1" x14ac:dyDescent="0.25">
      <c r="B62" s="228" t="s">
        <v>8</v>
      </c>
      <c r="C62" s="228"/>
      <c r="D62" s="228"/>
      <c r="E62" s="228"/>
      <c r="F62" s="228"/>
      <c r="G62" s="228"/>
      <c r="H62" s="228"/>
      <c r="I62" s="228"/>
      <c r="J62" s="228"/>
      <c r="K62" s="228"/>
    </row>
    <row r="63" spans="1:14" ht="19.899999999999999" customHeight="1" x14ac:dyDescent="0.25">
      <c r="B63" s="15" t="s">
        <v>12</v>
      </c>
      <c r="D63" s="28" t="s">
        <v>19</v>
      </c>
      <c r="E63" s="17"/>
      <c r="F63" s="76">
        <v>43100</v>
      </c>
      <c r="G63" s="13"/>
      <c r="H63" s="12" t="s">
        <v>2</v>
      </c>
      <c r="I63" s="13"/>
      <c r="J63" s="76">
        <v>42735</v>
      </c>
      <c r="K63" s="9"/>
    </row>
    <row r="64" spans="1:14" ht="10.9" customHeight="1" x14ac:dyDescent="0.25">
      <c r="B64" s="225"/>
      <c r="C64" s="225"/>
      <c r="D64" s="9"/>
      <c r="E64" s="225"/>
      <c r="F64" s="225"/>
      <c r="G64" s="225"/>
      <c r="H64" s="225"/>
      <c r="I64" s="225"/>
      <c r="J64" s="225"/>
      <c r="K64" s="9"/>
    </row>
    <row r="65" spans="1:15" ht="13.15" customHeight="1" x14ac:dyDescent="0.25">
      <c r="B65" s="225"/>
      <c r="C65" s="225"/>
      <c r="D65" s="225"/>
      <c r="E65" s="225"/>
      <c r="F65" s="225"/>
      <c r="G65" s="225"/>
      <c r="H65" s="225"/>
      <c r="I65" s="225"/>
      <c r="J65" s="225"/>
      <c r="K65" s="225"/>
    </row>
    <row r="66" spans="1:15" ht="13.15" customHeight="1" x14ac:dyDescent="0.25">
      <c r="B66" s="226" t="s">
        <v>3</v>
      </c>
      <c r="C66" s="226"/>
      <c r="D66" s="226"/>
      <c r="E66" s="226"/>
      <c r="F66" s="226"/>
      <c r="G66" s="226"/>
      <c r="H66" s="226"/>
      <c r="I66" s="226"/>
      <c r="J66" s="226"/>
      <c r="K66" s="226"/>
    </row>
    <row r="67" spans="1:15" s="74" customFormat="1" ht="13.15" customHeight="1" x14ac:dyDescent="0.25">
      <c r="A67" s="29"/>
      <c r="B67" s="199" t="s">
        <v>346</v>
      </c>
      <c r="C67" s="6"/>
      <c r="D67" s="201" t="s">
        <v>8</v>
      </c>
      <c r="E67" s="17"/>
      <c r="F67" s="178">
        <f>aðalbók!G27</f>
        <v>150000</v>
      </c>
      <c r="G67" s="14"/>
      <c r="H67" s="10"/>
      <c r="I67" s="14"/>
      <c r="J67" s="178">
        <v>0</v>
      </c>
      <c r="K67" s="200"/>
      <c r="N67" s="3"/>
    </row>
    <row r="68" spans="1:15" ht="13.15" customHeight="1" x14ac:dyDescent="0.25">
      <c r="B68" s="66" t="s">
        <v>33</v>
      </c>
      <c r="D68" s="22">
        <v>7</v>
      </c>
      <c r="E68" s="17"/>
      <c r="F68" s="18">
        <f>F161</f>
        <v>12086319</v>
      </c>
      <c r="G68" s="14"/>
      <c r="H68" s="10"/>
      <c r="I68" s="14"/>
      <c r="J68" s="18">
        <v>14433506</v>
      </c>
      <c r="K68" s="1"/>
      <c r="N68" s="53"/>
      <c r="O68" s="53"/>
    </row>
    <row r="69" spans="1:15" ht="13.15" customHeight="1" x14ac:dyDescent="0.25">
      <c r="B69" s="224" t="s">
        <v>34</v>
      </c>
      <c r="C69" s="224"/>
      <c r="D69" s="22"/>
      <c r="E69" s="38"/>
      <c r="F69" s="39">
        <f>SUM(F67:F68)</f>
        <v>12236319</v>
      </c>
      <c r="G69" s="61"/>
      <c r="H69" s="48"/>
      <c r="I69" s="40"/>
      <c r="J69" s="39">
        <f>SUM(J68)</f>
        <v>14433506</v>
      </c>
      <c r="K69" s="1"/>
    </row>
    <row r="70" spans="1:15" ht="13.15" customHeight="1" x14ac:dyDescent="0.25">
      <c r="B70" s="225"/>
      <c r="C70" s="225"/>
      <c r="D70" s="225"/>
      <c r="E70" s="225"/>
      <c r="F70" s="225"/>
      <c r="G70" s="225"/>
      <c r="H70" s="225"/>
      <c r="I70" s="225"/>
      <c r="J70" s="225"/>
      <c r="K70" s="225"/>
    </row>
    <row r="71" spans="1:15" ht="13.15" customHeight="1" x14ac:dyDescent="0.25">
      <c r="B71" s="9"/>
      <c r="C71" s="54"/>
      <c r="D71" s="9"/>
      <c r="E71" s="9"/>
      <c r="F71" s="9"/>
      <c r="G71" s="9"/>
      <c r="H71" s="9"/>
      <c r="I71" s="9"/>
      <c r="J71" s="9"/>
      <c r="K71" s="9"/>
    </row>
    <row r="72" spans="1:15" ht="13.15" customHeight="1" x14ac:dyDescent="0.25">
      <c r="B72" s="9"/>
      <c r="C72" s="54"/>
      <c r="D72" s="9"/>
      <c r="E72" s="9"/>
      <c r="F72" s="9"/>
      <c r="G72" s="9"/>
      <c r="H72" s="9"/>
      <c r="I72" s="9"/>
      <c r="J72" s="9"/>
      <c r="K72" s="9"/>
    </row>
    <row r="73" spans="1:15" ht="16.899999999999999" customHeight="1" thickBot="1" x14ac:dyDescent="0.3">
      <c r="B73" s="15" t="s">
        <v>35</v>
      </c>
      <c r="C73" s="54"/>
      <c r="D73" s="9"/>
      <c r="E73" s="51"/>
      <c r="F73" s="100">
        <f>F69</f>
        <v>12236319</v>
      </c>
      <c r="G73" s="14"/>
      <c r="H73" s="10"/>
      <c r="I73" s="14"/>
      <c r="J73" s="42">
        <f>J69</f>
        <v>14433506</v>
      </c>
      <c r="K73" s="9"/>
    </row>
    <row r="74" spans="1:15" ht="13.15" customHeight="1" thickTop="1" x14ac:dyDescent="0.25">
      <c r="B74" s="21"/>
      <c r="C74" s="54"/>
      <c r="D74" s="9"/>
      <c r="E74" s="9"/>
      <c r="F74" s="9"/>
      <c r="G74" s="9"/>
      <c r="H74" s="9"/>
      <c r="I74" s="9"/>
      <c r="J74" s="9"/>
      <c r="K74" s="9"/>
    </row>
    <row r="75" spans="1:15" ht="13.15" customHeight="1" x14ac:dyDescent="0.25">
      <c r="B75" s="21"/>
      <c r="C75" s="54"/>
      <c r="D75" s="9"/>
      <c r="E75" s="9"/>
      <c r="F75" s="9"/>
      <c r="G75" s="9"/>
      <c r="H75" s="9"/>
      <c r="I75" s="9"/>
      <c r="J75" s="9"/>
      <c r="K75" s="9"/>
    </row>
    <row r="76" spans="1:15" ht="13.15" customHeight="1" x14ac:dyDescent="0.25">
      <c r="B76" s="21"/>
      <c r="C76" s="54"/>
      <c r="D76" s="9"/>
      <c r="E76" s="9"/>
      <c r="F76" s="9"/>
      <c r="G76" s="9"/>
      <c r="H76" s="9"/>
      <c r="I76" s="9"/>
      <c r="J76" s="9"/>
      <c r="K76" s="9"/>
    </row>
    <row r="77" spans="1:15" s="68" customFormat="1" ht="13.15" customHeight="1" x14ac:dyDescent="0.25">
      <c r="A77" s="29"/>
      <c r="B77" s="21"/>
      <c r="C77" s="54"/>
      <c r="D77" s="66"/>
      <c r="E77" s="66"/>
      <c r="F77" s="66"/>
      <c r="G77" s="66"/>
      <c r="H77" s="66"/>
      <c r="I77" s="66"/>
      <c r="J77" s="66"/>
      <c r="K77" s="66"/>
      <c r="N77" s="3"/>
      <c r="O77" s="74"/>
    </row>
    <row r="78" spans="1:15" s="68" customFormat="1" ht="13.15" customHeight="1" x14ac:dyDescent="0.25">
      <c r="A78" s="29"/>
      <c r="B78" s="21"/>
      <c r="C78" s="54"/>
      <c r="D78" s="66"/>
      <c r="E78" s="66"/>
      <c r="F78" s="66"/>
      <c r="G78" s="66"/>
      <c r="H78" s="66"/>
      <c r="I78" s="66"/>
      <c r="J78" s="66"/>
      <c r="K78" s="66"/>
      <c r="N78" s="3"/>
      <c r="O78" s="74"/>
    </row>
    <row r="79" spans="1:15" ht="13.15" customHeight="1" x14ac:dyDescent="0.25">
      <c r="B79" s="21"/>
      <c r="C79" s="54"/>
      <c r="D79" s="9"/>
      <c r="E79" s="9"/>
      <c r="F79" s="9"/>
      <c r="G79" s="9"/>
      <c r="H79" s="9"/>
      <c r="I79" s="9"/>
      <c r="J79" s="9"/>
      <c r="K79" s="9"/>
    </row>
    <row r="80" spans="1:15" ht="13.15" customHeight="1" x14ac:dyDescent="0.25">
      <c r="B80" s="21"/>
      <c r="C80" s="54"/>
      <c r="D80" s="9"/>
      <c r="E80" s="9"/>
      <c r="F80" s="9"/>
      <c r="G80" s="9"/>
      <c r="H80" s="9"/>
      <c r="I80" s="9"/>
      <c r="J80" s="9"/>
      <c r="K80" s="9"/>
    </row>
    <row r="81" spans="1:15" ht="13.15" customHeight="1" x14ac:dyDescent="0.25">
      <c r="B81" s="21"/>
      <c r="C81" s="54"/>
      <c r="D81" s="9"/>
      <c r="E81" s="9"/>
      <c r="F81" s="9"/>
      <c r="G81" s="9"/>
      <c r="H81" s="9"/>
      <c r="I81" s="9"/>
      <c r="J81" s="9"/>
      <c r="K81" s="9"/>
    </row>
    <row r="82" spans="1:15" ht="13.15" customHeight="1" x14ac:dyDescent="0.25">
      <c r="B82" s="21"/>
      <c r="C82" s="54"/>
      <c r="D82" s="9"/>
      <c r="E82" s="9"/>
      <c r="F82" s="9"/>
      <c r="G82" s="9"/>
      <c r="H82" s="9"/>
      <c r="I82" s="9"/>
      <c r="J82" s="9"/>
      <c r="K82" s="9"/>
    </row>
    <row r="83" spans="1:15" ht="13.15" customHeight="1" x14ac:dyDescent="0.25">
      <c r="B83" s="21"/>
      <c r="C83" s="54"/>
      <c r="D83" s="9"/>
      <c r="E83" s="9"/>
      <c r="F83" s="9"/>
      <c r="G83" s="9"/>
      <c r="H83" s="9"/>
      <c r="I83" s="9"/>
      <c r="J83" s="9"/>
      <c r="K83" s="9"/>
    </row>
    <row r="84" spans="1:15" ht="13.15" customHeight="1" x14ac:dyDescent="0.25">
      <c r="B84" s="231" t="s">
        <v>4</v>
      </c>
      <c r="C84" s="231"/>
      <c r="D84" s="231"/>
      <c r="E84" s="231"/>
      <c r="F84" s="231"/>
      <c r="G84" s="231"/>
      <c r="H84" s="231"/>
      <c r="I84" s="231"/>
      <c r="J84" s="231"/>
      <c r="K84" s="231"/>
    </row>
    <row r="85" spans="1:15" s="68" customFormat="1" ht="13.15" customHeight="1" x14ac:dyDescent="0.25">
      <c r="A85" s="29"/>
      <c r="B85" s="66" t="s">
        <v>36</v>
      </c>
      <c r="C85" s="6"/>
      <c r="D85" s="67" t="s">
        <v>8</v>
      </c>
      <c r="E85" s="67" t="s">
        <v>8</v>
      </c>
      <c r="F85" s="18">
        <f>J87</f>
        <v>13853563</v>
      </c>
      <c r="G85" s="14"/>
      <c r="H85" s="10"/>
      <c r="I85" s="14"/>
      <c r="J85" s="176">
        <v>10546282</v>
      </c>
      <c r="K85" s="72"/>
      <c r="N85" s="3"/>
      <c r="O85" s="74"/>
    </row>
    <row r="86" spans="1:15" s="68" customFormat="1" ht="13.15" customHeight="1" x14ac:dyDescent="0.25">
      <c r="A86" s="29"/>
      <c r="B86" s="66" t="s">
        <v>38</v>
      </c>
      <c r="C86" s="6"/>
      <c r="D86" s="67"/>
      <c r="E86" s="67"/>
      <c r="F86" s="18">
        <f>F34</f>
        <v>-2227621</v>
      </c>
      <c r="G86" s="14"/>
      <c r="H86" s="10"/>
      <c r="I86" s="14"/>
      <c r="J86" s="176">
        <v>3307281</v>
      </c>
      <c r="K86" s="72"/>
      <c r="N86" s="3"/>
      <c r="O86" s="74"/>
    </row>
    <row r="87" spans="1:15" ht="13.15" customHeight="1" x14ac:dyDescent="0.25">
      <c r="B87" s="224" t="s">
        <v>37</v>
      </c>
      <c r="C87" s="224"/>
      <c r="D87" s="67" t="s">
        <v>8</v>
      </c>
      <c r="E87" s="22" t="s">
        <v>8</v>
      </c>
      <c r="F87" s="39">
        <f>SUM(F85:F86)</f>
        <v>11625942</v>
      </c>
      <c r="G87" s="61"/>
      <c r="H87" s="48"/>
      <c r="I87" s="50"/>
      <c r="J87" s="39">
        <f>SUM(J85:J86)</f>
        <v>13853563</v>
      </c>
      <c r="K87" s="1"/>
      <c r="N87" s="53"/>
      <c r="O87" s="53"/>
    </row>
    <row r="88" spans="1:15" ht="13.15" customHeight="1" x14ac:dyDescent="0.25">
      <c r="B88" s="225"/>
      <c r="C88" s="225"/>
      <c r="D88" s="225"/>
      <c r="E88" s="225"/>
      <c r="F88" s="225"/>
      <c r="G88" s="225"/>
      <c r="H88" s="225"/>
      <c r="I88" s="225"/>
      <c r="J88" s="225"/>
      <c r="K88" s="225"/>
    </row>
    <row r="89" spans="1:15" ht="13.15" customHeight="1" x14ac:dyDescent="0.25">
      <c r="B89" s="9"/>
      <c r="C89" s="54"/>
      <c r="D89" s="9"/>
      <c r="E89" s="9"/>
      <c r="F89" s="9"/>
      <c r="G89" s="9"/>
      <c r="H89" s="9"/>
      <c r="I89" s="9"/>
      <c r="J89" s="9"/>
      <c r="K89" s="9"/>
    </row>
    <row r="90" spans="1:15" ht="13.15" customHeight="1" x14ac:dyDescent="0.25">
      <c r="B90" s="231" t="s">
        <v>39</v>
      </c>
      <c r="C90" s="231"/>
      <c r="D90" s="231"/>
      <c r="E90" s="231"/>
      <c r="F90" s="231"/>
      <c r="G90" s="231"/>
      <c r="H90" s="231"/>
      <c r="I90" s="231"/>
      <c r="J90" s="231"/>
      <c r="K90" s="231"/>
    </row>
    <row r="91" spans="1:15" s="68" customFormat="1" ht="13.15" customHeight="1" x14ac:dyDescent="0.25">
      <c r="A91" s="29"/>
      <c r="B91" s="72"/>
      <c r="C91" s="72"/>
      <c r="D91" s="72"/>
      <c r="E91" s="72"/>
      <c r="F91" s="72"/>
      <c r="G91" s="72"/>
      <c r="H91" s="72"/>
      <c r="I91" s="72"/>
      <c r="J91" s="72"/>
      <c r="K91" s="72"/>
      <c r="N91" s="3"/>
      <c r="O91" s="74"/>
    </row>
    <row r="92" spans="1:15" ht="13.15" customHeight="1" x14ac:dyDescent="0.25">
      <c r="B92" s="230" t="s">
        <v>24</v>
      </c>
      <c r="C92" s="230"/>
      <c r="D92" s="230"/>
      <c r="E92" s="230"/>
      <c r="F92" s="230"/>
      <c r="G92" s="230"/>
      <c r="H92" s="230"/>
      <c r="I92" s="230"/>
      <c r="J92" s="230"/>
      <c r="K92" s="230"/>
    </row>
    <row r="93" spans="1:15" ht="13.15" customHeight="1" x14ac:dyDescent="0.25">
      <c r="B93" s="63" t="s">
        <v>25</v>
      </c>
      <c r="D93" s="73">
        <v>8</v>
      </c>
      <c r="E93" s="22" t="s">
        <v>8</v>
      </c>
      <c r="F93" s="18">
        <f>F165</f>
        <v>610377</v>
      </c>
      <c r="G93" s="14"/>
      <c r="H93" s="10"/>
      <c r="I93" s="14"/>
      <c r="J93" s="178">
        <v>579946</v>
      </c>
      <c r="K93" s="1"/>
      <c r="N93" s="53"/>
      <c r="O93" s="53"/>
    </row>
    <row r="94" spans="1:15" ht="13.15" customHeight="1" x14ac:dyDescent="0.25">
      <c r="B94" s="35" t="s">
        <v>26</v>
      </c>
      <c r="C94" s="53"/>
      <c r="D94" s="22"/>
      <c r="E94" s="41" t="s">
        <v>8</v>
      </c>
      <c r="F94" s="39">
        <f>SUM(F93)</f>
        <v>610377</v>
      </c>
      <c r="G94" s="61"/>
      <c r="H94" s="48"/>
      <c r="I94" s="40"/>
      <c r="J94" s="39">
        <f>SUM(J93)</f>
        <v>579946</v>
      </c>
      <c r="K94" s="1"/>
    </row>
    <row r="95" spans="1:15" ht="13.15" customHeight="1" x14ac:dyDescent="0.25">
      <c r="B95" s="225"/>
      <c r="C95" s="225"/>
      <c r="D95" s="9"/>
      <c r="E95" s="9"/>
      <c r="F95" s="9"/>
      <c r="G95" s="49"/>
      <c r="H95" s="9"/>
      <c r="I95" s="9"/>
      <c r="J95" s="9"/>
      <c r="K95" s="9"/>
    </row>
    <row r="96" spans="1:15" ht="16.149999999999999" customHeight="1" thickBot="1" x14ac:dyDescent="0.3">
      <c r="B96" s="21" t="s">
        <v>22</v>
      </c>
      <c r="C96" s="53"/>
      <c r="D96" s="22"/>
      <c r="E96" s="22" t="s">
        <v>8</v>
      </c>
      <c r="F96" s="100">
        <f>F87+F94</f>
        <v>12236319</v>
      </c>
      <c r="G96" s="14"/>
      <c r="H96" s="10"/>
      <c r="I96" s="14"/>
      <c r="J96" s="42">
        <f>J87+J94</f>
        <v>14433509</v>
      </c>
      <c r="K96" s="1"/>
      <c r="M96" s="7" t="s">
        <v>8</v>
      </c>
      <c r="N96" s="96">
        <f>F96-F73</f>
        <v>0</v>
      </c>
    </row>
    <row r="97" spans="1:18" ht="13.15" customHeight="1" thickTop="1" x14ac:dyDescent="0.25">
      <c r="B97" s="225"/>
      <c r="C97" s="225"/>
      <c r="D97" s="9"/>
      <c r="E97" s="9"/>
      <c r="F97" s="9"/>
      <c r="G97" s="9"/>
      <c r="H97" s="9"/>
      <c r="I97" s="9"/>
      <c r="J97" s="9"/>
      <c r="K97" s="9"/>
    </row>
    <row r="98" spans="1:18" ht="13.15" customHeight="1" x14ac:dyDescent="0.25"/>
    <row r="99" spans="1:18" ht="13.15" customHeight="1" x14ac:dyDescent="0.25">
      <c r="B99" s="225"/>
      <c r="C99" s="225"/>
      <c r="D99" s="9"/>
      <c r="E99" s="9"/>
      <c r="F99" s="9"/>
      <c r="G99" s="9"/>
      <c r="H99" s="9"/>
      <c r="I99" s="9"/>
      <c r="J99" s="9"/>
      <c r="K99" s="9"/>
    </row>
    <row r="100" spans="1:18" ht="13.15" customHeight="1" x14ac:dyDescent="0.25">
      <c r="B100" s="225"/>
      <c r="C100" s="225"/>
      <c r="D100" s="225"/>
      <c r="E100" s="225"/>
      <c r="F100" s="225"/>
      <c r="G100" s="225"/>
      <c r="H100" s="225"/>
      <c r="I100" s="225"/>
      <c r="J100" s="225"/>
      <c r="K100" s="225"/>
    </row>
    <row r="101" spans="1:18" ht="13.15" customHeight="1" x14ac:dyDescent="0.25">
      <c r="B101" s="225"/>
      <c r="C101" s="225"/>
      <c r="D101" s="225"/>
      <c r="E101" s="225"/>
      <c r="F101" s="225"/>
      <c r="G101" s="225"/>
      <c r="H101" s="225"/>
      <c r="I101" s="225"/>
      <c r="J101" s="225"/>
      <c r="K101" s="225"/>
    </row>
    <row r="102" spans="1:18" s="68" customFormat="1" ht="13.15" customHeight="1" x14ac:dyDescent="0.25">
      <c r="A102" s="29"/>
      <c r="B102" s="66"/>
      <c r="C102" s="66"/>
      <c r="D102" s="66"/>
      <c r="E102" s="66"/>
      <c r="F102" s="66"/>
      <c r="G102" s="66"/>
      <c r="H102" s="66"/>
      <c r="I102" s="66"/>
      <c r="J102" s="66"/>
      <c r="K102" s="66"/>
      <c r="N102" s="3"/>
      <c r="O102" s="74"/>
      <c r="R102" s="91"/>
    </row>
    <row r="103" spans="1:18" s="68" customFormat="1" ht="13.15" customHeight="1" x14ac:dyDescent="0.25">
      <c r="A103" s="29"/>
      <c r="B103" s="66"/>
      <c r="C103" s="66"/>
      <c r="D103" s="66"/>
      <c r="E103" s="66"/>
      <c r="F103" s="66"/>
      <c r="G103" s="66"/>
      <c r="H103" s="66"/>
      <c r="I103" s="66"/>
      <c r="J103" s="66"/>
      <c r="K103" s="66"/>
      <c r="N103" s="3"/>
      <c r="O103" s="74"/>
    </row>
    <row r="104" spans="1:18" s="68" customFormat="1" ht="13.15" customHeight="1" x14ac:dyDescent="0.25">
      <c r="A104" s="29"/>
      <c r="B104" s="66"/>
      <c r="C104" s="66"/>
      <c r="D104" s="66"/>
      <c r="E104" s="66"/>
      <c r="F104" s="66"/>
      <c r="G104" s="66"/>
      <c r="H104" s="66"/>
      <c r="I104" s="66"/>
      <c r="J104" s="66"/>
      <c r="K104" s="66"/>
      <c r="N104" s="3"/>
      <c r="O104" s="74"/>
    </row>
    <row r="105" spans="1:18" s="68" customFormat="1" ht="13.15" customHeight="1" x14ac:dyDescent="0.25">
      <c r="A105" s="29"/>
      <c r="B105" s="66"/>
      <c r="C105" s="66"/>
      <c r="D105" s="66"/>
      <c r="E105" s="66"/>
      <c r="F105" s="66"/>
      <c r="G105" s="66"/>
      <c r="H105" s="66"/>
      <c r="I105" s="66"/>
      <c r="J105" s="66"/>
      <c r="K105" s="66"/>
      <c r="N105" s="3"/>
      <c r="O105" s="74"/>
    </row>
    <row r="106" spans="1:18" ht="13.15" customHeight="1" x14ac:dyDescent="0.25"/>
    <row r="107" spans="1:18" s="74" customFormat="1" ht="13.15" customHeight="1" x14ac:dyDescent="0.25">
      <c r="A107" s="29"/>
      <c r="B107" s="11"/>
      <c r="C107" s="6"/>
      <c r="E107" s="11"/>
      <c r="F107" s="16"/>
      <c r="G107" s="11"/>
      <c r="H107" s="11"/>
      <c r="I107" s="11"/>
      <c r="J107" s="16"/>
      <c r="N107" s="3"/>
    </row>
    <row r="108" spans="1:18" s="74" customFormat="1" ht="13.15" customHeight="1" x14ac:dyDescent="0.25">
      <c r="A108" s="29"/>
      <c r="B108" s="11"/>
      <c r="C108" s="6"/>
      <c r="E108" s="11"/>
      <c r="F108" s="16"/>
      <c r="G108" s="11"/>
      <c r="H108" s="11"/>
      <c r="I108" s="11"/>
      <c r="J108" s="16"/>
      <c r="N108" s="3"/>
    </row>
    <row r="109" spans="1:18" s="74" customFormat="1" ht="13.15" customHeight="1" x14ac:dyDescent="0.25">
      <c r="A109" s="29"/>
      <c r="B109" s="11"/>
      <c r="C109" s="6"/>
      <c r="E109" s="11"/>
      <c r="F109" s="16"/>
      <c r="G109" s="11"/>
      <c r="H109" s="11"/>
      <c r="I109" s="11"/>
      <c r="J109" s="16"/>
      <c r="N109" s="3"/>
    </row>
    <row r="110" spans="1:18" s="74" customFormat="1" ht="13.15" customHeight="1" x14ac:dyDescent="0.25">
      <c r="A110" s="29"/>
      <c r="B110" s="11"/>
      <c r="C110" s="6"/>
      <c r="E110" s="11"/>
      <c r="F110" s="16"/>
      <c r="G110" s="11"/>
      <c r="H110" s="11"/>
      <c r="I110" s="11"/>
      <c r="J110" s="16"/>
      <c r="N110" s="3"/>
    </row>
    <row r="111" spans="1:18" ht="13.15" customHeight="1" x14ac:dyDescent="0.25"/>
    <row r="112" spans="1:18" s="74" customFormat="1" ht="13.15" customHeight="1" x14ac:dyDescent="0.25">
      <c r="A112" s="29"/>
      <c r="B112" s="11"/>
      <c r="C112" s="6"/>
      <c r="E112" s="11"/>
      <c r="F112" s="16"/>
      <c r="G112" s="11"/>
      <c r="H112" s="11"/>
      <c r="I112" s="11"/>
      <c r="J112" s="16"/>
      <c r="N112" s="3"/>
    </row>
    <row r="113" spans="1:17" s="74" customFormat="1" ht="13.15" customHeight="1" x14ac:dyDescent="0.25">
      <c r="A113" s="29"/>
      <c r="B113" s="11"/>
      <c r="C113" s="6"/>
      <c r="E113" s="11"/>
      <c r="F113" s="16"/>
      <c r="G113" s="11"/>
      <c r="H113" s="11"/>
      <c r="I113" s="11"/>
      <c r="J113" s="16"/>
      <c r="N113" s="3"/>
    </row>
    <row r="114" spans="1:17" ht="17.25" customHeight="1" x14ac:dyDescent="0.3">
      <c r="B114" s="90" t="s">
        <v>113</v>
      </c>
    </row>
    <row r="115" spans="1:17" ht="14.25" customHeight="1" x14ac:dyDescent="0.25">
      <c r="F115" s="36" t="s">
        <v>322</v>
      </c>
      <c r="H115" s="36"/>
      <c r="I115" s="36"/>
      <c r="J115" s="36" t="s">
        <v>189</v>
      </c>
    </row>
    <row r="116" spans="1:17" s="74" customFormat="1" ht="10.9" customHeight="1" x14ac:dyDescent="0.25">
      <c r="A116" s="29"/>
      <c r="B116" s="11"/>
      <c r="C116" s="6"/>
      <c r="E116" s="11"/>
      <c r="F116" s="16"/>
      <c r="G116" s="11"/>
      <c r="H116" s="11"/>
      <c r="I116" s="11"/>
      <c r="J116" s="16"/>
      <c r="N116" s="3"/>
    </row>
    <row r="117" spans="1:17" s="74" customFormat="1" ht="15" customHeight="1" x14ac:dyDescent="0.25">
      <c r="A117" s="29">
        <v>1</v>
      </c>
      <c r="B117" s="30" t="s">
        <v>114</v>
      </c>
      <c r="C117" s="6"/>
      <c r="E117" s="11"/>
      <c r="F117" s="16"/>
      <c r="G117" s="11"/>
      <c r="H117" s="11"/>
      <c r="I117" s="11"/>
      <c r="J117" s="16"/>
      <c r="N117" s="3"/>
    </row>
    <row r="118" spans="1:17" s="74" customFormat="1" ht="15" customHeight="1" x14ac:dyDescent="0.25">
      <c r="A118" s="29"/>
      <c r="B118" s="74" t="s">
        <v>69</v>
      </c>
      <c r="C118" s="6"/>
      <c r="E118" s="11"/>
      <c r="F118" s="18">
        <f>-SUMIF(aðalbók!H:H,'efnahagur og rekstur'!N118,aðalbók!G:G)</f>
        <v>9122000</v>
      </c>
      <c r="G118" s="11"/>
      <c r="H118" s="11"/>
      <c r="I118" s="11"/>
      <c r="J118" s="16">
        <v>13531609</v>
      </c>
      <c r="N118" s="3" t="s">
        <v>68</v>
      </c>
    </row>
    <row r="119" spans="1:17" s="74" customFormat="1" ht="15" customHeight="1" x14ac:dyDescent="0.25">
      <c r="A119" s="29"/>
      <c r="B119" s="74" t="s">
        <v>71</v>
      </c>
      <c r="C119" s="6"/>
      <c r="E119" s="11"/>
      <c r="F119" s="18">
        <f>-SUMIF(aðalbók!H:H,'efnahagur og rekstur'!N119,aðalbók!G:G)</f>
        <v>526049</v>
      </c>
      <c r="G119" s="11"/>
      <c r="H119" s="11"/>
      <c r="I119" s="11"/>
      <c r="J119" s="16">
        <v>453601</v>
      </c>
      <c r="N119" s="3" t="s">
        <v>70</v>
      </c>
    </row>
    <row r="120" spans="1:17" s="74" customFormat="1" ht="15" customHeight="1" x14ac:dyDescent="0.25">
      <c r="A120" s="29"/>
      <c r="B120" s="224" t="s">
        <v>106</v>
      </c>
      <c r="C120" s="224"/>
      <c r="E120" s="11"/>
      <c r="F120" s="31">
        <f>SUM(F118:F119)</f>
        <v>9648049</v>
      </c>
      <c r="G120" s="11"/>
      <c r="H120" s="32"/>
      <c r="I120" s="32"/>
      <c r="J120" s="31">
        <f>SUM(J118:J119)</f>
        <v>13985210</v>
      </c>
      <c r="N120" s="3"/>
    </row>
    <row r="121" spans="1:17" s="74" customFormat="1" ht="15" customHeight="1" x14ac:dyDescent="0.25">
      <c r="A121" s="29"/>
      <c r="B121" s="11"/>
      <c r="C121" s="6"/>
      <c r="E121" s="11"/>
      <c r="F121" s="16"/>
      <c r="G121" s="11"/>
      <c r="H121" s="11"/>
      <c r="I121" s="11"/>
      <c r="J121" s="16"/>
      <c r="N121" s="3"/>
    </row>
    <row r="122" spans="1:17" s="74" customFormat="1" ht="15" customHeight="1" x14ac:dyDescent="0.25">
      <c r="A122" s="29">
        <v>2</v>
      </c>
      <c r="B122" s="35" t="s">
        <v>108</v>
      </c>
      <c r="C122" s="6"/>
      <c r="D122" s="81"/>
      <c r="E122" s="17"/>
      <c r="F122" s="16"/>
      <c r="G122" s="11"/>
      <c r="H122" s="11"/>
      <c r="I122" s="11"/>
      <c r="J122" s="16"/>
      <c r="N122" s="3"/>
    </row>
    <row r="123" spans="1:17" s="74" customFormat="1" ht="15" customHeight="1" x14ac:dyDescent="0.25">
      <c r="A123" s="29"/>
      <c r="B123" s="82" t="s">
        <v>73</v>
      </c>
      <c r="C123" s="6"/>
      <c r="D123" s="81"/>
      <c r="E123" s="17"/>
      <c r="F123" s="97">
        <f>SUMIF(aðalbók!H:H,'efnahagur og rekstur'!N123,aðalbók!G:G)</f>
        <v>7775000</v>
      </c>
      <c r="G123" s="11"/>
      <c r="H123" s="98"/>
      <c r="I123" s="98"/>
      <c r="J123" s="98">
        <v>6000000</v>
      </c>
      <c r="N123" s="3" t="s">
        <v>72</v>
      </c>
      <c r="Q123" s="7"/>
    </row>
    <row r="124" spans="1:17" s="74" customFormat="1" ht="15" customHeight="1" x14ac:dyDescent="0.25">
      <c r="A124" s="29"/>
      <c r="B124" s="82" t="s">
        <v>75</v>
      </c>
      <c r="C124" s="6"/>
      <c r="D124" s="81"/>
      <c r="E124" s="17"/>
      <c r="F124" s="97">
        <f>SUMIF(aðalbók!H:H,'efnahagur og rekstur'!N124,aðalbók!G:G)</f>
        <v>3650001</v>
      </c>
      <c r="G124" s="11"/>
      <c r="H124" s="98"/>
      <c r="I124" s="98"/>
      <c r="J124" s="98">
        <v>4237454</v>
      </c>
      <c r="N124" s="3" t="s">
        <v>74</v>
      </c>
    </row>
    <row r="125" spans="1:17" s="74" customFormat="1" ht="0.75" customHeight="1" x14ac:dyDescent="0.25">
      <c r="A125" s="29"/>
      <c r="B125" s="82" t="s">
        <v>115</v>
      </c>
      <c r="C125" s="6"/>
      <c r="D125" s="81"/>
      <c r="E125" s="17"/>
      <c r="F125" s="18">
        <f>SUMIF(aðalbók!H:H,'efnahagur og rekstur'!N125,aðalbók!G:G)</f>
        <v>0</v>
      </c>
      <c r="G125" s="11"/>
      <c r="H125" s="57"/>
      <c r="I125" s="57"/>
      <c r="J125" s="57">
        <v>0</v>
      </c>
      <c r="N125" s="3" t="s">
        <v>76</v>
      </c>
    </row>
    <row r="126" spans="1:17" s="74" customFormat="1" ht="15" customHeight="1" x14ac:dyDescent="0.25">
      <c r="A126" s="29"/>
      <c r="B126" s="224" t="str">
        <f>B122</f>
        <v>Veittir styrkir</v>
      </c>
      <c r="C126" s="224"/>
      <c r="D126" s="81"/>
      <c r="E126" s="17"/>
      <c r="F126" s="31">
        <f>SUM(F123:F125)</f>
        <v>11425001</v>
      </c>
      <c r="G126" s="11"/>
      <c r="H126" s="32"/>
      <c r="I126" s="32"/>
      <c r="J126" s="31">
        <f>SUM(J123:J125)</f>
        <v>10237454</v>
      </c>
      <c r="N126" s="3"/>
    </row>
    <row r="127" spans="1:17" s="74" customFormat="1" ht="15" customHeight="1" x14ac:dyDescent="0.25">
      <c r="A127" s="29"/>
      <c r="B127" s="80"/>
      <c r="C127" s="6"/>
      <c r="D127" s="81"/>
      <c r="E127" s="17"/>
      <c r="F127" s="57"/>
      <c r="G127" s="11"/>
      <c r="H127" s="57"/>
      <c r="I127" s="57"/>
      <c r="J127" s="57"/>
      <c r="N127" s="3"/>
    </row>
    <row r="128" spans="1:17" s="74" customFormat="1" ht="15" customHeight="1" x14ac:dyDescent="0.25">
      <c r="A128" s="29">
        <v>3</v>
      </c>
      <c r="B128" s="35" t="s">
        <v>116</v>
      </c>
      <c r="C128" s="6"/>
      <c r="D128" s="81"/>
      <c r="E128" s="17"/>
      <c r="F128" s="18"/>
      <c r="G128" s="11"/>
      <c r="H128" s="57"/>
      <c r="I128" s="57"/>
      <c r="J128" s="18"/>
      <c r="N128" s="3"/>
    </row>
    <row r="129" spans="1:14" s="74" customFormat="1" ht="15" customHeight="1" x14ac:dyDescent="0.25">
      <c r="A129" s="29"/>
      <c r="B129" s="82" t="s">
        <v>79</v>
      </c>
      <c r="C129" s="6"/>
      <c r="D129" s="83"/>
      <c r="E129" s="17"/>
      <c r="F129" s="18">
        <f>SUMIF(aðalbók!H:H,'efnahagur og rekstur'!N129,aðalbók!G:G)</f>
        <v>25594</v>
      </c>
      <c r="G129" s="11"/>
      <c r="H129" s="57"/>
      <c r="I129" s="57"/>
      <c r="J129" s="18">
        <v>53212</v>
      </c>
      <c r="N129" s="3" t="s">
        <v>78</v>
      </c>
    </row>
    <row r="130" spans="1:14" s="74" customFormat="1" ht="15" customHeight="1" x14ac:dyDescent="0.25">
      <c r="A130" s="29"/>
      <c r="B130" s="92" t="s">
        <v>126</v>
      </c>
      <c r="C130" s="6"/>
      <c r="D130" s="81"/>
      <c r="E130" s="17"/>
      <c r="F130" s="18">
        <f>SUMIF(aðalbók!H:H,'efnahagur og rekstur'!N130,aðalbók!G:G)</f>
        <v>4645</v>
      </c>
      <c r="G130" s="11"/>
      <c r="H130" s="57"/>
      <c r="I130" s="57"/>
      <c r="J130" s="18">
        <v>10578</v>
      </c>
      <c r="N130" s="3" t="s">
        <v>80</v>
      </c>
    </row>
    <row r="131" spans="1:14" s="74" customFormat="1" ht="15" customHeight="1" x14ac:dyDescent="0.25">
      <c r="A131" s="29"/>
      <c r="B131" s="224" t="str">
        <f>B128</f>
        <v>Kaffi og viðgerðar kostnaður :</v>
      </c>
      <c r="C131" s="224"/>
      <c r="D131" s="81"/>
      <c r="E131" s="17"/>
      <c r="F131" s="31">
        <f>SUM(F129:F130)</f>
        <v>30239</v>
      </c>
      <c r="G131" s="11"/>
      <c r="H131" s="32"/>
      <c r="I131" s="32"/>
      <c r="J131" s="31">
        <f>SUM(J129:J130)</f>
        <v>63790</v>
      </c>
      <c r="N131" s="3"/>
    </row>
    <row r="132" spans="1:14" s="74" customFormat="1" ht="15" customHeight="1" x14ac:dyDescent="0.25">
      <c r="A132" s="29"/>
      <c r="B132" s="80"/>
      <c r="C132" s="6"/>
      <c r="D132" s="81"/>
      <c r="E132" s="17"/>
      <c r="F132" s="57"/>
      <c r="G132" s="11"/>
      <c r="H132" s="57"/>
      <c r="I132" s="57"/>
      <c r="J132" s="18"/>
      <c r="N132" s="3"/>
    </row>
    <row r="133" spans="1:14" s="74" customFormat="1" ht="15" customHeight="1" x14ac:dyDescent="0.25">
      <c r="A133" s="29">
        <v>4</v>
      </c>
      <c r="B133" s="35" t="s">
        <v>58</v>
      </c>
      <c r="C133" s="6"/>
      <c r="D133" s="83"/>
      <c r="E133" s="17"/>
      <c r="F133" s="18"/>
      <c r="G133" s="11"/>
      <c r="H133" s="57"/>
      <c r="I133" s="57"/>
      <c r="J133" s="18"/>
      <c r="N133" s="3"/>
    </row>
    <row r="134" spans="1:14" s="74" customFormat="1" ht="0.75" customHeight="1" x14ac:dyDescent="0.25">
      <c r="A134" s="29"/>
      <c r="B134" s="82" t="s">
        <v>117</v>
      </c>
      <c r="C134" s="6"/>
      <c r="D134" s="83"/>
      <c r="E134" s="17"/>
      <c r="F134" s="18"/>
      <c r="G134" s="11"/>
      <c r="H134" s="57"/>
      <c r="I134" s="57"/>
      <c r="J134" s="18"/>
      <c r="N134" s="3"/>
    </row>
    <row r="135" spans="1:14" s="74" customFormat="1" ht="15" x14ac:dyDescent="0.25">
      <c r="A135" s="29"/>
      <c r="B135" s="82" t="s">
        <v>59</v>
      </c>
      <c r="C135" s="6"/>
      <c r="D135" s="83"/>
      <c r="E135" s="17"/>
      <c r="F135" s="18">
        <f>SUMIF(aðalbók!H:H,'efnahagur og rekstur'!N135,aðalbók!G:G)</f>
        <v>12817</v>
      </c>
      <c r="G135" s="11"/>
      <c r="H135" s="57"/>
      <c r="I135" s="57"/>
      <c r="J135" s="172">
        <v>21988</v>
      </c>
      <c r="N135" s="3" t="s">
        <v>82</v>
      </c>
    </row>
    <row r="136" spans="1:14" s="74" customFormat="1" ht="15" x14ac:dyDescent="0.25">
      <c r="A136" s="29"/>
      <c r="B136" s="82" t="s">
        <v>118</v>
      </c>
      <c r="C136" s="6"/>
      <c r="D136" s="83"/>
      <c r="E136" s="17"/>
      <c r="F136" s="18">
        <f>SUMIF(aðalbók!H:H,'efnahagur og rekstur'!N136,aðalbók!G:G)</f>
        <v>895</v>
      </c>
      <c r="G136" s="11"/>
      <c r="H136" s="57"/>
      <c r="I136" s="57"/>
      <c r="J136" s="172">
        <v>0</v>
      </c>
      <c r="N136" s="3" t="s">
        <v>83</v>
      </c>
    </row>
    <row r="137" spans="1:14" s="74" customFormat="1" ht="15" x14ac:dyDescent="0.25">
      <c r="A137" s="29"/>
      <c r="B137" s="54" t="s">
        <v>129</v>
      </c>
      <c r="C137" s="6"/>
      <c r="D137" s="53"/>
      <c r="E137" s="101"/>
      <c r="F137" s="97">
        <f>SUMIF(aðalbók!H:H,'efnahagur og rekstur'!N137,aðalbók!G:G)</f>
        <v>129580</v>
      </c>
      <c r="G137" s="11"/>
      <c r="H137" s="98"/>
      <c r="I137" s="98"/>
      <c r="J137" s="173">
        <v>123690</v>
      </c>
      <c r="K137" s="6"/>
      <c r="L137" s="6"/>
      <c r="M137" s="6"/>
      <c r="N137" s="78">
        <v>4520</v>
      </c>
    </row>
    <row r="138" spans="1:14" s="74" customFormat="1" ht="15" customHeight="1" x14ac:dyDescent="0.25">
      <c r="A138" s="29"/>
      <c r="B138" s="229" t="s">
        <v>347</v>
      </c>
      <c r="C138" s="229"/>
      <c r="D138" s="53"/>
      <c r="E138" s="101"/>
      <c r="F138" s="97">
        <f>SUMIF(aðalbók!H:H,'efnahagur og rekstur'!N138,aðalbók!G:G)</f>
        <v>3000</v>
      </c>
      <c r="G138" s="11"/>
      <c r="H138" s="98"/>
      <c r="I138" s="98"/>
      <c r="J138" s="173">
        <v>4995</v>
      </c>
      <c r="K138" s="6"/>
      <c r="L138" s="6"/>
      <c r="M138" s="6"/>
      <c r="N138" s="78">
        <v>4530</v>
      </c>
    </row>
    <row r="139" spans="1:14" s="74" customFormat="1" ht="15" x14ac:dyDescent="0.25">
      <c r="A139" s="29"/>
      <c r="B139" s="54" t="s">
        <v>130</v>
      </c>
      <c r="C139" s="6"/>
      <c r="D139" s="53"/>
      <c r="E139" s="101"/>
      <c r="F139" s="97">
        <f>SUMIF(aðalbók!H:H,'efnahagur og rekstur'!N139,aðalbók!G:G)</f>
        <v>194820</v>
      </c>
      <c r="G139" s="11"/>
      <c r="H139" s="98"/>
      <c r="I139" s="98"/>
      <c r="J139" s="173">
        <v>180636</v>
      </c>
      <c r="K139" s="6"/>
      <c r="L139" s="6"/>
      <c r="M139" s="6"/>
      <c r="N139" s="78">
        <v>4540</v>
      </c>
    </row>
    <row r="140" spans="1:14" s="74" customFormat="1" ht="15" hidden="1" x14ac:dyDescent="0.25">
      <c r="A140" s="29"/>
      <c r="B140" s="54" t="s">
        <v>171</v>
      </c>
      <c r="C140" s="6"/>
      <c r="D140" s="53"/>
      <c r="E140" s="101"/>
      <c r="F140" s="97">
        <f>SUMIF(aðalbók!H:H,'efnahagur og rekstur'!N140,aðalbók!G:G)</f>
        <v>0</v>
      </c>
      <c r="G140" s="11"/>
      <c r="H140" s="98"/>
      <c r="I140" s="98"/>
      <c r="J140" s="173"/>
      <c r="K140" s="6"/>
      <c r="L140" s="6"/>
      <c r="M140" s="6"/>
      <c r="N140" s="78">
        <v>4550</v>
      </c>
    </row>
    <row r="141" spans="1:14" s="74" customFormat="1" ht="15" x14ac:dyDescent="0.25">
      <c r="A141" s="29"/>
      <c r="B141" s="104" t="s">
        <v>131</v>
      </c>
      <c r="C141" s="6"/>
      <c r="D141" s="83"/>
      <c r="E141" s="17"/>
      <c r="F141" s="18">
        <f>SUMIF(aðalbók!H:H,'efnahagur og rekstur'!N141,aðalbók!G:G)</f>
        <v>123601</v>
      </c>
      <c r="G141" s="11"/>
      <c r="H141" s="57"/>
      <c r="I141" s="57"/>
      <c r="J141" s="172">
        <v>133984</v>
      </c>
      <c r="N141" s="3" t="s">
        <v>85</v>
      </c>
    </row>
    <row r="142" spans="1:14" s="74" customFormat="1" ht="15" customHeight="1" x14ac:dyDescent="0.25">
      <c r="A142" s="29"/>
      <c r="B142" s="82" t="s">
        <v>88</v>
      </c>
      <c r="C142" s="6"/>
      <c r="D142" s="83"/>
      <c r="E142" s="17"/>
      <c r="F142" s="18">
        <f>SUMIF(aðalbók!H:H,'efnahagur og rekstur'!N142,aðalbók!G:G)</f>
        <v>56300</v>
      </c>
      <c r="G142" s="11"/>
      <c r="H142" s="57"/>
      <c r="I142" s="57"/>
      <c r="J142" s="171">
        <v>88112</v>
      </c>
      <c r="N142" s="3" t="s">
        <v>87</v>
      </c>
    </row>
    <row r="143" spans="1:14" s="74" customFormat="1" ht="15" hidden="1" customHeight="1" x14ac:dyDescent="0.25">
      <c r="A143" s="29"/>
      <c r="B143" s="105" t="s">
        <v>141</v>
      </c>
      <c r="C143" s="6"/>
      <c r="D143" s="83"/>
      <c r="E143" s="17"/>
      <c r="F143" s="18">
        <f>SUMIF(aðalbók!H:H,'efnahagur og rekstur'!N143,aðalbók!G:G)</f>
        <v>0</v>
      </c>
      <c r="G143" s="11"/>
      <c r="H143" s="57"/>
      <c r="I143" s="57"/>
      <c r="J143" s="18">
        <v>0</v>
      </c>
      <c r="N143" s="3" t="s">
        <v>89</v>
      </c>
    </row>
    <row r="144" spans="1:14" s="74" customFormat="1" ht="15" customHeight="1" x14ac:dyDescent="0.25">
      <c r="A144" s="29"/>
      <c r="B144" s="224" t="str">
        <f>B133</f>
        <v>Annar rekstrarkostnaður</v>
      </c>
      <c r="C144" s="224"/>
      <c r="D144" s="81"/>
      <c r="E144" s="17"/>
      <c r="F144" s="31">
        <f>SUM(F134:F143)</f>
        <v>521013</v>
      </c>
      <c r="G144" s="11"/>
      <c r="H144" s="32"/>
      <c r="I144" s="32"/>
      <c r="J144" s="31">
        <f>SUM(J135:J143)</f>
        <v>553405</v>
      </c>
      <c r="N144" s="3"/>
    </row>
    <row r="145" spans="1:20" s="74" customFormat="1" ht="15" customHeight="1" x14ac:dyDescent="0.25">
      <c r="A145" s="29"/>
      <c r="B145" s="11"/>
      <c r="C145" s="6"/>
      <c r="E145" s="11"/>
      <c r="F145" s="16"/>
      <c r="G145" s="11"/>
      <c r="H145" s="11"/>
      <c r="I145" s="11"/>
      <c r="J145" s="16"/>
      <c r="N145" s="3"/>
    </row>
    <row r="146" spans="1:20" s="74" customFormat="1" ht="15" customHeight="1" x14ac:dyDescent="0.25">
      <c r="A146" s="29">
        <v>5</v>
      </c>
      <c r="B146" s="30" t="s">
        <v>28</v>
      </c>
      <c r="C146" s="6"/>
      <c r="E146" s="11"/>
      <c r="F146" s="16"/>
      <c r="G146" s="11"/>
      <c r="H146" s="11"/>
      <c r="I146" s="11"/>
      <c r="J146" s="16"/>
      <c r="N146" s="3"/>
    </row>
    <row r="147" spans="1:20" s="74" customFormat="1" ht="15" customHeight="1" x14ac:dyDescent="0.25">
      <c r="A147" s="29"/>
      <c r="B147" s="74" t="s">
        <v>60</v>
      </c>
      <c r="C147" s="6"/>
      <c r="E147" s="11"/>
      <c r="F147" s="18">
        <f>-SUMIF(aðalbók!H:H,'efnahagur og rekstur'!N147,aðalbók!G:G)</f>
        <v>129290</v>
      </c>
      <c r="G147" s="11"/>
      <c r="H147" s="11"/>
      <c r="I147" s="11"/>
      <c r="J147" s="18">
        <v>207106</v>
      </c>
      <c r="N147" s="3" t="s">
        <v>91</v>
      </c>
    </row>
    <row r="148" spans="1:20" s="74" customFormat="1" ht="15" customHeight="1" x14ac:dyDescent="0.25">
      <c r="A148" s="29"/>
      <c r="B148" s="224" t="str">
        <f>B146</f>
        <v>Vaxtatekjur og verðbætur</v>
      </c>
      <c r="C148" s="224"/>
      <c r="E148" s="11"/>
      <c r="F148" s="31">
        <f>SUM(F147:F147)</f>
        <v>129290</v>
      </c>
      <c r="G148" s="11"/>
      <c r="H148" s="32"/>
      <c r="I148" s="32"/>
      <c r="J148" s="31">
        <f>SUM(J147)</f>
        <v>207106</v>
      </c>
      <c r="N148" s="3"/>
    </row>
    <row r="149" spans="1:20" s="74" customFormat="1" ht="15" customHeight="1" x14ac:dyDescent="0.25">
      <c r="A149" s="29"/>
      <c r="B149" s="11"/>
      <c r="C149" s="6"/>
      <c r="E149" s="11"/>
      <c r="F149" s="16"/>
      <c r="G149" s="11"/>
      <c r="H149" s="11"/>
      <c r="I149" s="11"/>
      <c r="J149" s="16"/>
      <c r="N149" s="3"/>
    </row>
    <row r="150" spans="1:20" s="74" customFormat="1" ht="15" customHeight="1" x14ac:dyDescent="0.25">
      <c r="A150" s="29">
        <v>6</v>
      </c>
      <c r="B150" s="30" t="s">
        <v>61</v>
      </c>
      <c r="C150" s="6"/>
      <c r="E150" s="11"/>
      <c r="F150" s="16"/>
      <c r="G150" s="11"/>
      <c r="H150" s="11"/>
      <c r="I150" s="11"/>
      <c r="J150" s="16"/>
      <c r="N150" s="3"/>
    </row>
    <row r="151" spans="1:20" s="74" customFormat="1" ht="15" customHeight="1" x14ac:dyDescent="0.25">
      <c r="A151" s="29"/>
      <c r="B151" s="74" t="s">
        <v>119</v>
      </c>
      <c r="C151" s="6"/>
      <c r="E151" s="11"/>
      <c r="F151" s="18">
        <f>SUMIF(aðalbók!H:H,'efnahagur og rekstur'!N151,aðalbók!G:G)</f>
        <v>1625</v>
      </c>
      <c r="G151" s="11"/>
      <c r="H151" s="11"/>
      <c r="I151" s="11"/>
      <c r="J151" s="172">
        <v>1874</v>
      </c>
      <c r="N151" s="3" t="s">
        <v>92</v>
      </c>
    </row>
    <row r="152" spans="1:20" s="74" customFormat="1" ht="15" customHeight="1" x14ac:dyDescent="0.25">
      <c r="A152" s="29"/>
      <c r="B152" s="74" t="s">
        <v>120</v>
      </c>
      <c r="C152" s="6"/>
      <c r="E152" s="11"/>
      <c r="F152" s="18">
        <f>SUMIF(aðalbók!H:H,'efnahagur og rekstur'!N152,aðalbók!G:G)</f>
        <v>27082</v>
      </c>
      <c r="G152" s="11"/>
      <c r="H152" s="11"/>
      <c r="I152" s="11"/>
      <c r="J152" s="172">
        <v>28512</v>
      </c>
      <c r="N152" s="3" t="s">
        <v>94</v>
      </c>
    </row>
    <row r="153" spans="1:20" s="74" customFormat="1" ht="15" customHeight="1" x14ac:dyDescent="0.25">
      <c r="A153" s="29"/>
      <c r="B153" s="224" t="str">
        <f>B150</f>
        <v>Vaxtagjöld :</v>
      </c>
      <c r="C153" s="224"/>
      <c r="E153" s="11"/>
      <c r="F153" s="31">
        <f>SUM(F151:F152)</f>
        <v>28707</v>
      </c>
      <c r="G153" s="11"/>
      <c r="H153" s="32"/>
      <c r="I153" s="32"/>
      <c r="J153" s="31">
        <f>SUM(J151:J152)</f>
        <v>30386</v>
      </c>
      <c r="N153" s="3"/>
    </row>
    <row r="154" spans="1:20" s="74" customFormat="1" ht="15" customHeight="1" x14ac:dyDescent="0.25">
      <c r="A154" s="29"/>
      <c r="B154" s="11"/>
      <c r="C154" s="6"/>
      <c r="E154" s="11"/>
      <c r="F154" s="16"/>
      <c r="G154" s="11"/>
      <c r="H154" s="11"/>
      <c r="I154" s="11"/>
      <c r="J154" s="16"/>
      <c r="N154" s="3"/>
    </row>
    <row r="155" spans="1:20" ht="15" customHeight="1" x14ac:dyDescent="0.25">
      <c r="A155" s="29">
        <v>7</v>
      </c>
      <c r="B155" s="30" t="s">
        <v>45</v>
      </c>
      <c r="P155" s="74"/>
      <c r="Q155" s="74"/>
      <c r="R155" s="74"/>
      <c r="S155" s="74"/>
      <c r="T155" s="74"/>
    </row>
    <row r="156" spans="1:20" s="74" customFormat="1" ht="15" customHeight="1" x14ac:dyDescent="0.25">
      <c r="A156" s="29"/>
      <c r="B156" s="74" t="s">
        <v>137</v>
      </c>
      <c r="C156" s="6"/>
      <c r="E156" s="11"/>
      <c r="F156" s="16">
        <f>aðalbók!G23</f>
        <v>7792110</v>
      </c>
      <c r="G156" s="11"/>
      <c r="H156" s="11"/>
      <c r="I156" s="11"/>
      <c r="J156" s="172">
        <v>9934843</v>
      </c>
      <c r="N156" s="3" t="s">
        <v>43</v>
      </c>
      <c r="P156" s="16"/>
      <c r="Q156" s="16"/>
    </row>
    <row r="157" spans="1:20" s="74" customFormat="1" ht="15" customHeight="1" x14ac:dyDescent="0.25">
      <c r="A157" s="29"/>
      <c r="B157" s="74" t="s">
        <v>138</v>
      </c>
      <c r="C157" s="6"/>
      <c r="E157" s="11"/>
      <c r="F157" s="16">
        <f>SUMIF(aðalbók!A:A,'efnahagur og rekstur'!N157,aðalbók!G:G)</f>
        <v>2400589</v>
      </c>
      <c r="G157" s="11"/>
      <c r="H157" s="11"/>
      <c r="I157" s="11"/>
      <c r="J157" s="172">
        <v>2351495</v>
      </c>
      <c r="N157" s="3" t="s">
        <v>97</v>
      </c>
      <c r="P157" s="16"/>
      <c r="Q157" s="16"/>
    </row>
    <row r="158" spans="1:20" ht="15" customHeight="1" x14ac:dyDescent="0.25">
      <c r="B158" s="74" t="s">
        <v>139</v>
      </c>
      <c r="F158" s="16">
        <f>SUMIF(aðalbók!A:A,'efnahagur og rekstur'!N158,aðalbók!G:G)</f>
        <v>207896</v>
      </c>
      <c r="J158" s="172">
        <v>232064</v>
      </c>
      <c r="N158" s="3" t="s">
        <v>42</v>
      </c>
      <c r="P158" s="16"/>
      <c r="Q158" s="102"/>
      <c r="R158" s="74"/>
      <c r="S158" s="74"/>
      <c r="T158" s="74"/>
    </row>
    <row r="159" spans="1:20" s="74" customFormat="1" ht="15" customHeight="1" x14ac:dyDescent="0.25">
      <c r="A159" s="29"/>
      <c r="B159" s="74" t="s">
        <v>140</v>
      </c>
      <c r="C159" s="6"/>
      <c r="E159" s="11"/>
      <c r="F159" s="16">
        <f>SUMIF(aðalbók!A:A,'efnahagur og rekstur'!N159,aðalbók!G:G)</f>
        <v>1255724</v>
      </c>
      <c r="G159" s="11"/>
      <c r="H159" s="11"/>
      <c r="I159" s="11"/>
      <c r="J159" s="172">
        <v>1230107</v>
      </c>
      <c r="N159" s="3" t="s">
        <v>40</v>
      </c>
      <c r="P159" s="16"/>
      <c r="Q159" s="16"/>
    </row>
    <row r="160" spans="1:20" s="74" customFormat="1" ht="15" customHeight="1" x14ac:dyDescent="0.25">
      <c r="A160" s="29"/>
      <c r="B160" s="74" t="s">
        <v>101</v>
      </c>
      <c r="C160" s="6"/>
      <c r="E160" s="11"/>
      <c r="F160" s="102">
        <f>SUMIF(aðalbók!A:A,'efnahagur og rekstur'!N160,aðalbók!G:G)</f>
        <v>430000</v>
      </c>
      <c r="G160" s="11"/>
      <c r="H160" s="103"/>
      <c r="I160" s="103"/>
      <c r="J160" s="173">
        <v>685000</v>
      </c>
      <c r="K160" s="6"/>
      <c r="N160" s="3" t="s">
        <v>41</v>
      </c>
      <c r="P160" s="74" t="s">
        <v>8</v>
      </c>
      <c r="Q160" s="7" t="s">
        <v>8</v>
      </c>
    </row>
    <row r="161" spans="1:14" s="74" customFormat="1" ht="15" customHeight="1" x14ac:dyDescent="0.25">
      <c r="A161" s="29"/>
      <c r="B161" s="224" t="str">
        <f>B155</f>
        <v xml:space="preserve">Handbært fé </v>
      </c>
      <c r="C161" s="224"/>
      <c r="E161" s="11"/>
      <c r="F161" s="31">
        <f>SUM(F156:F160)</f>
        <v>12086319</v>
      </c>
      <c r="G161" s="11"/>
      <c r="H161" s="32"/>
      <c r="I161" s="32"/>
      <c r="J161" s="31">
        <f>SUM(J156:J160)</f>
        <v>14433509</v>
      </c>
      <c r="N161" s="3"/>
    </row>
    <row r="162" spans="1:14" s="74" customFormat="1" ht="15" customHeight="1" x14ac:dyDescent="0.25">
      <c r="A162" s="29"/>
      <c r="C162" s="6"/>
      <c r="E162" s="11"/>
      <c r="F162" s="16"/>
      <c r="G162" s="11"/>
      <c r="H162" s="11"/>
      <c r="I162" s="11"/>
      <c r="J162" s="18"/>
      <c r="N162" s="3"/>
    </row>
    <row r="163" spans="1:14" s="74" customFormat="1" ht="15" customHeight="1" x14ac:dyDescent="0.25">
      <c r="A163" s="29">
        <v>8</v>
      </c>
      <c r="B163" s="30" t="s">
        <v>121</v>
      </c>
      <c r="C163" s="6"/>
      <c r="E163" s="11"/>
      <c r="F163" s="16"/>
      <c r="G163" s="11"/>
      <c r="H163" s="11"/>
      <c r="I163" s="11"/>
      <c r="J163" s="18"/>
      <c r="N163" s="3"/>
    </row>
    <row r="164" spans="1:14" s="74" customFormat="1" ht="15" customHeight="1" x14ac:dyDescent="0.25">
      <c r="A164" s="29"/>
      <c r="B164" s="74" t="s">
        <v>122</v>
      </c>
      <c r="C164" s="6"/>
      <c r="E164" s="11"/>
      <c r="F164" s="97">
        <f>-aðalbók!G32-aðalbók!G31</f>
        <v>610377</v>
      </c>
      <c r="G164" s="11"/>
      <c r="H164" s="11"/>
      <c r="I164" s="11"/>
      <c r="J164" s="18">
        <v>579946</v>
      </c>
      <c r="N164" s="3" t="s">
        <v>104</v>
      </c>
    </row>
    <row r="165" spans="1:14" s="74" customFormat="1" ht="15" customHeight="1" x14ac:dyDescent="0.25">
      <c r="A165" s="29"/>
      <c r="B165" s="224" t="str">
        <f>B163</f>
        <v>Viðskiptaskuldir</v>
      </c>
      <c r="C165" s="224"/>
      <c r="E165" s="11"/>
      <c r="F165" s="31">
        <f>SUM(F164:F164)</f>
        <v>610377</v>
      </c>
      <c r="G165" s="11"/>
      <c r="H165" s="32"/>
      <c r="I165" s="32"/>
      <c r="J165" s="31">
        <f>SUM(J164)</f>
        <v>579946</v>
      </c>
      <c r="N165" s="3"/>
    </row>
  </sheetData>
  <mergeCells count="37">
    <mergeCell ref="B100:K100"/>
    <mergeCell ref="B101:K101"/>
    <mergeCell ref="B69:C69"/>
    <mergeCell ref="B88:K88"/>
    <mergeCell ref="B92:K92"/>
    <mergeCell ref="B84:K84"/>
    <mergeCell ref="B95:C95"/>
    <mergeCell ref="B99:C99"/>
    <mergeCell ref="B97:C97"/>
    <mergeCell ref="B70:K70"/>
    <mergeCell ref="B87:C87"/>
    <mergeCell ref="B90:K90"/>
    <mergeCell ref="B148:C148"/>
    <mergeCell ref="B153:C153"/>
    <mergeCell ref="B161:C161"/>
    <mergeCell ref="B165:C165"/>
    <mergeCell ref="B120:C120"/>
    <mergeCell ref="B126:C126"/>
    <mergeCell ref="B131:C131"/>
    <mergeCell ref="B144:C144"/>
    <mergeCell ref="B138:C138"/>
    <mergeCell ref="B66:K66"/>
    <mergeCell ref="B56:K56"/>
    <mergeCell ref="B57:K57"/>
    <mergeCell ref="B64:C64"/>
    <mergeCell ref="E64:F64"/>
    <mergeCell ref="G64:H64"/>
    <mergeCell ref="I64:J64"/>
    <mergeCell ref="B59:K59"/>
    <mergeCell ref="B60:K60"/>
    <mergeCell ref="B61:K61"/>
    <mergeCell ref="B62:K62"/>
    <mergeCell ref="B6:K6"/>
    <mergeCell ref="B30:C30"/>
    <mergeCell ref="B21:C21"/>
    <mergeCell ref="B12:C12"/>
    <mergeCell ref="B65:K65"/>
  </mergeCells>
  <phoneticPr fontId="15" type="noConversion"/>
  <pageMargins left="0.47244094488188981" right="0.23622047244094491" top="0.74803149606299213" bottom="0.43307086614173229" header="0.31496062992125984" footer="0.23622047244094491"/>
  <pageSetup paperSize="9" firstPageNumber="3" orientation="portrait" useFirstPageNumber="1" horizontalDpi="4294967293" r:id="rId1"/>
  <headerFooter differentFirst="1" scaleWithDoc="0" alignWithMargins="0">
    <oddFooter>&amp;L&amp;"-,Italic"&amp;8Mæðrastyrksnefnd Kópavogs 2017&amp;C&amp;P</oddFooter>
    <evenFooter>&amp;L&amp;8Ársreikningur Kvenréttindafélag Íslands 2008&amp;R&amp;8 5</evenFooter>
    <firstFooter>&amp;L&amp;"-,Italic"&amp;8Mæðrastyrksnefnd Kópavogs 2017&amp;C&amp;N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C7" sqref="C7"/>
    </sheetView>
  </sheetViews>
  <sheetFormatPr defaultRowHeight="15" x14ac:dyDescent="0.25"/>
  <cols>
    <col min="1" max="1" width="8.85546875" style="74"/>
    <col min="2" max="2" width="32.85546875" customWidth="1"/>
    <col min="3" max="3" width="11" style="7" customWidth="1"/>
    <col min="5" max="5" width="9.5703125" bestFit="1" customWidth="1"/>
  </cols>
  <sheetData>
    <row r="1" spans="1:6" s="74" customFormat="1" x14ac:dyDescent="0.25">
      <c r="A1" s="93" t="s">
        <v>136</v>
      </c>
      <c r="C1" s="7"/>
    </row>
    <row r="2" spans="1:6" s="74" customFormat="1" x14ac:dyDescent="0.25">
      <c r="C2" s="7"/>
    </row>
    <row r="3" spans="1:6" s="74" customFormat="1" x14ac:dyDescent="0.25">
      <c r="B3" s="93" t="s">
        <v>344</v>
      </c>
      <c r="C3" s="7">
        <f>SUM(C6:C42)</f>
        <v>9122000</v>
      </c>
      <c r="E3" s="177">
        <f>-aðalbók!G2</f>
        <v>9122000</v>
      </c>
      <c r="F3" s="177">
        <f>C3-E3</f>
        <v>0</v>
      </c>
    </row>
    <row r="4" spans="1:6" s="74" customFormat="1" x14ac:dyDescent="0.25">
      <c r="C4" s="7"/>
    </row>
    <row r="5" spans="1:6" s="93" customFormat="1" x14ac:dyDescent="0.25">
      <c r="B5" s="93" t="s">
        <v>143</v>
      </c>
      <c r="C5" s="111" t="s">
        <v>148</v>
      </c>
    </row>
    <row r="6" spans="1:6" x14ac:dyDescent="0.25">
      <c r="B6" s="131" t="s">
        <v>128</v>
      </c>
      <c r="C6" s="132">
        <v>2000000</v>
      </c>
    </row>
    <row r="7" spans="1:6" x14ac:dyDescent="0.25">
      <c r="B7" s="131" t="s">
        <v>335</v>
      </c>
      <c r="C7" s="132">
        <v>1400000</v>
      </c>
    </row>
    <row r="8" spans="1:6" x14ac:dyDescent="0.25">
      <c r="B8" s="184" t="s">
        <v>329</v>
      </c>
      <c r="C8" s="132">
        <v>1000000</v>
      </c>
      <c r="D8" s="74"/>
    </row>
    <row r="9" spans="1:6" x14ac:dyDescent="0.25">
      <c r="B9" s="131" t="s">
        <v>151</v>
      </c>
      <c r="C9" s="132">
        <v>520000</v>
      </c>
    </row>
    <row r="10" spans="1:6" x14ac:dyDescent="0.25">
      <c r="B10" s="131" t="s">
        <v>202</v>
      </c>
      <c r="C10" s="132">
        <v>500000</v>
      </c>
    </row>
    <row r="11" spans="1:6" x14ac:dyDescent="0.25">
      <c r="B11" s="131" t="s">
        <v>331</v>
      </c>
      <c r="C11" s="132">
        <v>500000</v>
      </c>
    </row>
    <row r="12" spans="1:6" x14ac:dyDescent="0.25">
      <c r="B12" s="184" t="s">
        <v>333</v>
      </c>
      <c r="C12" s="132">
        <v>400000</v>
      </c>
      <c r="D12" s="74"/>
    </row>
    <row r="13" spans="1:6" x14ac:dyDescent="0.25">
      <c r="B13" s="131" t="s">
        <v>181</v>
      </c>
      <c r="C13" s="132">
        <v>400000</v>
      </c>
    </row>
    <row r="14" spans="1:6" x14ac:dyDescent="0.25">
      <c r="B14" s="131" t="s">
        <v>153</v>
      </c>
      <c r="C14" s="132">
        <v>400000</v>
      </c>
    </row>
    <row r="15" spans="1:6" x14ac:dyDescent="0.25">
      <c r="B15" s="131" t="s">
        <v>149</v>
      </c>
      <c r="C15" s="132">
        <v>300000</v>
      </c>
    </row>
    <row r="16" spans="1:6" x14ac:dyDescent="0.25">
      <c r="B16" s="184" t="s">
        <v>334</v>
      </c>
      <c r="C16" s="132">
        <v>300000</v>
      </c>
      <c r="D16" s="74"/>
    </row>
    <row r="17" spans="2:4" x14ac:dyDescent="0.25">
      <c r="B17" s="131" t="s">
        <v>179</v>
      </c>
      <c r="C17" s="132">
        <v>200000</v>
      </c>
    </row>
    <row r="18" spans="2:4" s="74" customFormat="1" x14ac:dyDescent="0.25">
      <c r="B18" s="184" t="s">
        <v>339</v>
      </c>
      <c r="C18" s="132">
        <v>150000</v>
      </c>
      <c r="D18" s="74" t="s">
        <v>343</v>
      </c>
    </row>
    <row r="19" spans="2:4" x14ac:dyDescent="0.25">
      <c r="B19" s="131" t="s">
        <v>336</v>
      </c>
      <c r="C19" s="132">
        <v>120000</v>
      </c>
      <c r="D19" s="74"/>
    </row>
    <row r="20" spans="2:4" x14ac:dyDescent="0.25">
      <c r="B20" s="131" t="s">
        <v>330</v>
      </c>
      <c r="C20" s="132">
        <v>100000</v>
      </c>
    </row>
    <row r="21" spans="2:4" x14ac:dyDescent="0.25">
      <c r="B21" s="184" t="s">
        <v>154</v>
      </c>
      <c r="C21" s="132">
        <v>100000</v>
      </c>
      <c r="D21" s="74"/>
    </row>
    <row r="22" spans="2:4" x14ac:dyDescent="0.25">
      <c r="B22" s="184" t="s">
        <v>332</v>
      </c>
      <c r="C22" s="197">
        <v>100000</v>
      </c>
      <c r="D22" s="74"/>
    </row>
    <row r="23" spans="2:4" x14ac:dyDescent="0.25">
      <c r="B23" s="184" t="s">
        <v>191</v>
      </c>
      <c r="C23" s="132">
        <v>80000</v>
      </c>
      <c r="D23" s="74"/>
    </row>
    <row r="24" spans="2:4" x14ac:dyDescent="0.25">
      <c r="B24" s="181" t="s">
        <v>150</v>
      </c>
      <c r="C24" s="132">
        <v>65000</v>
      </c>
    </row>
    <row r="25" spans="2:4" s="74" customFormat="1" x14ac:dyDescent="0.25">
      <c r="B25" s="131" t="s">
        <v>180</v>
      </c>
      <c r="C25" s="132">
        <v>50000</v>
      </c>
      <c r="D25"/>
    </row>
    <row r="26" spans="2:4" x14ac:dyDescent="0.25">
      <c r="B26" s="131" t="s">
        <v>234</v>
      </c>
      <c r="C26" s="132">
        <v>50000</v>
      </c>
    </row>
    <row r="27" spans="2:4" x14ac:dyDescent="0.25">
      <c r="B27" s="184" t="s">
        <v>195</v>
      </c>
      <c r="C27" s="132">
        <v>50000</v>
      </c>
      <c r="D27" s="74"/>
    </row>
    <row r="28" spans="2:4" x14ac:dyDescent="0.25">
      <c r="B28" s="131" t="s">
        <v>193</v>
      </c>
      <c r="C28" s="132">
        <v>50000</v>
      </c>
    </row>
    <row r="29" spans="2:4" x14ac:dyDescent="0.25">
      <c r="B29" s="131" t="s">
        <v>156</v>
      </c>
      <c r="C29" s="132">
        <v>50000</v>
      </c>
    </row>
    <row r="30" spans="2:4" x14ac:dyDescent="0.25">
      <c r="B30" s="184" t="s">
        <v>220</v>
      </c>
      <c r="C30" s="132">
        <v>50000</v>
      </c>
      <c r="D30" s="74"/>
    </row>
    <row r="31" spans="2:4" x14ac:dyDescent="0.25">
      <c r="B31" s="131" t="s">
        <v>231</v>
      </c>
      <c r="C31" s="132">
        <v>30000</v>
      </c>
    </row>
    <row r="32" spans="2:4" x14ac:dyDescent="0.25">
      <c r="B32" s="131" t="s">
        <v>224</v>
      </c>
      <c r="C32" s="132">
        <v>25000</v>
      </c>
    </row>
    <row r="33" spans="2:4" x14ac:dyDescent="0.25">
      <c r="B33" s="181" t="s">
        <v>228</v>
      </c>
      <c r="C33" s="132">
        <v>25000</v>
      </c>
      <c r="D33" s="74"/>
    </row>
    <row r="34" spans="2:4" x14ac:dyDescent="0.25">
      <c r="B34" s="131" t="s">
        <v>221</v>
      </c>
      <c r="C34" s="132">
        <v>25000</v>
      </c>
    </row>
    <row r="35" spans="2:4" s="74" customFormat="1" x14ac:dyDescent="0.25">
      <c r="B35" s="181" t="s">
        <v>222</v>
      </c>
      <c r="C35" s="132">
        <v>20000</v>
      </c>
    </row>
    <row r="36" spans="2:4" x14ac:dyDescent="0.25">
      <c r="B36" s="181" t="s">
        <v>155</v>
      </c>
      <c r="C36" s="132">
        <v>15000</v>
      </c>
      <c r="D36" s="74"/>
    </row>
    <row r="37" spans="2:4" x14ac:dyDescent="0.25">
      <c r="B37" s="181" t="s">
        <v>152</v>
      </c>
      <c r="C37" s="132">
        <v>12000</v>
      </c>
      <c r="D37" s="74"/>
    </row>
    <row r="38" spans="2:4" x14ac:dyDescent="0.25">
      <c r="B38" s="131" t="s">
        <v>178</v>
      </c>
      <c r="C38" s="132">
        <v>10000</v>
      </c>
    </row>
    <row r="39" spans="2:4" x14ac:dyDescent="0.25">
      <c r="B39" s="181" t="s">
        <v>229</v>
      </c>
      <c r="C39" s="132">
        <v>10000</v>
      </c>
    </row>
    <row r="40" spans="2:4" x14ac:dyDescent="0.25">
      <c r="B40" s="181" t="s">
        <v>230</v>
      </c>
      <c r="C40" s="132">
        <v>10000</v>
      </c>
    </row>
    <row r="41" spans="2:4" x14ac:dyDescent="0.25">
      <c r="B41" s="184" t="s">
        <v>192</v>
      </c>
      <c r="C41" s="132">
        <v>5000</v>
      </c>
    </row>
  </sheetData>
  <sortState ref="B6:C41">
    <sortCondition descending="1" ref="C6:C41"/>
  </sortState>
  <pageMargins left="0.7" right="0.7" top="0.75" bottom="0.38"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E28" sqref="E28"/>
    </sheetView>
  </sheetViews>
  <sheetFormatPr defaultRowHeight="15" x14ac:dyDescent="0.25"/>
  <cols>
    <col min="1" max="1" width="10.7109375" customWidth="1"/>
  </cols>
  <sheetData>
    <row r="3" spans="1:1" x14ac:dyDescent="0.25">
      <c r="A3" s="93"/>
    </row>
  </sheetData>
  <pageMargins left="0.2" right="0.2" top="0.75" bottom="0.48"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9"/>
  <sheetViews>
    <sheetView topLeftCell="A10" workbookViewId="0">
      <selection activeCell="A3" sqref="A3:B29"/>
    </sheetView>
  </sheetViews>
  <sheetFormatPr defaultRowHeight="15" x14ac:dyDescent="0.25"/>
  <cols>
    <col min="1" max="1" width="12.42578125" bestFit="1" customWidth="1"/>
    <col min="2" max="2" width="14.140625" bestFit="1" customWidth="1"/>
  </cols>
  <sheetData>
    <row r="3" spans="1:2" x14ac:dyDescent="0.25">
      <c r="A3" s="183" t="s">
        <v>183</v>
      </c>
      <c r="B3" t="s">
        <v>174</v>
      </c>
    </row>
    <row r="4" spans="1:2" x14ac:dyDescent="0.25">
      <c r="A4" s="196">
        <v>1110</v>
      </c>
      <c r="B4" s="187">
        <v>-9122000</v>
      </c>
    </row>
    <row r="5" spans="1:2" x14ac:dyDescent="0.25">
      <c r="A5" s="196">
        <v>1120</v>
      </c>
      <c r="B5" s="187">
        <v>-526049</v>
      </c>
    </row>
    <row r="6" spans="1:2" x14ac:dyDescent="0.25">
      <c r="A6" s="196">
        <v>2520</v>
      </c>
      <c r="B6" s="187">
        <v>7775000</v>
      </c>
    </row>
    <row r="7" spans="1:2" x14ac:dyDescent="0.25">
      <c r="A7" s="196">
        <v>2530</v>
      </c>
      <c r="B7" s="187">
        <v>3650001</v>
      </c>
    </row>
    <row r="8" spans="1:2" x14ac:dyDescent="0.25">
      <c r="A8" s="196">
        <v>3340</v>
      </c>
      <c r="B8" s="187">
        <v>25594</v>
      </c>
    </row>
    <row r="9" spans="1:2" x14ac:dyDescent="0.25">
      <c r="A9" s="196">
        <v>3350</v>
      </c>
      <c r="B9" s="187">
        <v>4645</v>
      </c>
    </row>
    <row r="10" spans="1:2" x14ac:dyDescent="0.25">
      <c r="A10" s="196">
        <v>4150</v>
      </c>
      <c r="B10" s="187">
        <v>12817</v>
      </c>
    </row>
    <row r="11" spans="1:2" x14ac:dyDescent="0.25">
      <c r="A11" s="196">
        <v>4160</v>
      </c>
      <c r="B11" s="187">
        <v>895</v>
      </c>
    </row>
    <row r="12" spans="1:2" x14ac:dyDescent="0.25">
      <c r="A12" s="196">
        <v>4410</v>
      </c>
      <c r="B12" s="187">
        <v>123601</v>
      </c>
    </row>
    <row r="13" spans="1:2" x14ac:dyDescent="0.25">
      <c r="A13" s="196">
        <v>4460</v>
      </c>
      <c r="B13" s="187">
        <v>56300</v>
      </c>
    </row>
    <row r="14" spans="1:2" x14ac:dyDescent="0.25">
      <c r="A14" s="196">
        <v>4520</v>
      </c>
      <c r="B14" s="187">
        <v>129580</v>
      </c>
    </row>
    <row r="15" spans="1:2" x14ac:dyDescent="0.25">
      <c r="A15" s="196">
        <v>4530</v>
      </c>
      <c r="B15" s="187">
        <v>3000</v>
      </c>
    </row>
    <row r="16" spans="1:2" x14ac:dyDescent="0.25">
      <c r="A16" s="196">
        <v>4540</v>
      </c>
      <c r="B16" s="187">
        <v>194820</v>
      </c>
    </row>
    <row r="17" spans="1:2" x14ac:dyDescent="0.25">
      <c r="A17" s="196">
        <v>6110</v>
      </c>
      <c r="B17" s="187">
        <v>-129290</v>
      </c>
    </row>
    <row r="18" spans="1:2" x14ac:dyDescent="0.25">
      <c r="A18" s="196">
        <v>6215</v>
      </c>
      <c r="B18" s="187">
        <v>1625</v>
      </c>
    </row>
    <row r="19" spans="1:2" x14ac:dyDescent="0.25">
      <c r="A19" s="196">
        <v>6220</v>
      </c>
      <c r="B19" s="187">
        <v>27082</v>
      </c>
    </row>
    <row r="20" spans="1:2" x14ac:dyDescent="0.25">
      <c r="A20" s="196">
        <v>7810</v>
      </c>
      <c r="B20" s="187">
        <v>7792110</v>
      </c>
    </row>
    <row r="21" spans="1:2" x14ac:dyDescent="0.25">
      <c r="A21" s="196">
        <v>7815</v>
      </c>
      <c r="B21" s="187">
        <v>2400589</v>
      </c>
    </row>
    <row r="22" spans="1:2" x14ac:dyDescent="0.25">
      <c r="A22" s="196">
        <v>7820</v>
      </c>
      <c r="B22" s="187">
        <v>207896</v>
      </c>
    </row>
    <row r="23" spans="1:2" x14ac:dyDescent="0.25">
      <c r="A23" s="196">
        <v>7830</v>
      </c>
      <c r="B23" s="187">
        <v>1255724</v>
      </c>
    </row>
    <row r="24" spans="1:2" x14ac:dyDescent="0.25">
      <c r="A24" s="196">
        <v>7835</v>
      </c>
      <c r="B24" s="187">
        <v>150000</v>
      </c>
    </row>
    <row r="25" spans="1:2" x14ac:dyDescent="0.25">
      <c r="A25" s="196">
        <v>7840</v>
      </c>
      <c r="B25" s="187">
        <v>430000</v>
      </c>
    </row>
    <row r="26" spans="1:2" x14ac:dyDescent="0.25">
      <c r="A26" s="196">
        <v>8400</v>
      </c>
      <c r="B26" s="187">
        <v>-13853563</v>
      </c>
    </row>
    <row r="27" spans="1:2" x14ac:dyDescent="0.25">
      <c r="A27" s="196">
        <v>9350</v>
      </c>
      <c r="B27" s="187">
        <v>-610377</v>
      </c>
    </row>
    <row r="28" spans="1:2" x14ac:dyDescent="0.25">
      <c r="A28" s="196">
        <v>9999</v>
      </c>
      <c r="B28" s="187">
        <v>0</v>
      </c>
    </row>
    <row r="29" spans="1:2" x14ac:dyDescent="0.25">
      <c r="A29" s="196" t="s">
        <v>173</v>
      </c>
      <c r="B29" s="18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7"/>
  <sheetViews>
    <sheetView zoomScale="148" zoomScaleNormal="148" workbookViewId="0">
      <selection activeCell="C28" sqref="C28"/>
    </sheetView>
  </sheetViews>
  <sheetFormatPr defaultColWidth="9.140625" defaultRowHeight="13.5" customHeight="1" x14ac:dyDescent="0.2"/>
  <cols>
    <col min="1" max="1" width="2.85546875" style="158" customWidth="1"/>
    <col min="2" max="2" width="9.28515625" style="166" bestFit="1" customWidth="1"/>
    <col min="3" max="3" width="32.140625" style="189" customWidth="1"/>
    <col min="4" max="4" width="10.140625" style="185" customWidth="1"/>
    <col min="5" max="5" width="8.85546875" style="168" customWidth="1"/>
    <col min="6" max="6" width="37.5703125" style="164" customWidth="1"/>
    <col min="7" max="7" width="18.140625" style="164" customWidth="1"/>
    <col min="8" max="8" width="17" style="164" customWidth="1"/>
    <col min="9" max="11" width="9.140625" style="158"/>
    <col min="12" max="12" width="13.140625" style="158" bestFit="1" customWidth="1"/>
    <col min="13" max="13" width="15.28515625" style="158" bestFit="1" customWidth="1"/>
    <col min="14" max="16384" width="9.140625" style="158"/>
  </cols>
  <sheetData>
    <row r="1" spans="1:9" ht="13.5" customHeight="1" x14ac:dyDescent="0.2">
      <c r="A1" s="158" t="s">
        <v>136</v>
      </c>
      <c r="F1" s="164" t="s">
        <v>8</v>
      </c>
    </row>
    <row r="3" spans="1:9" ht="13.5" customHeight="1" x14ac:dyDescent="0.2">
      <c r="F3" s="164" t="s">
        <v>342</v>
      </c>
    </row>
    <row r="5" spans="1:9" ht="13.5" customHeight="1" x14ac:dyDescent="0.2">
      <c r="B5" s="198" t="s">
        <v>146</v>
      </c>
      <c r="C5" s="192" t="s">
        <v>188</v>
      </c>
      <c r="D5" s="192" t="s">
        <v>142</v>
      </c>
      <c r="E5" s="193" t="s">
        <v>144</v>
      </c>
      <c r="F5" s="194" t="s">
        <v>143</v>
      </c>
      <c r="G5" s="194" t="s">
        <v>147</v>
      </c>
      <c r="H5" s="167" t="s">
        <v>148</v>
      </c>
    </row>
    <row r="6" spans="1:9" ht="13.5" customHeight="1" x14ac:dyDescent="0.2">
      <c r="B6" s="165">
        <v>1110</v>
      </c>
      <c r="C6" s="189" t="s">
        <v>69</v>
      </c>
      <c r="D6" s="180">
        <v>43054</v>
      </c>
      <c r="E6" s="195">
        <v>36</v>
      </c>
      <c r="F6" s="181" t="s">
        <v>178</v>
      </c>
      <c r="G6" s="181" t="s">
        <v>196</v>
      </c>
      <c r="H6" s="179">
        <v>-10000</v>
      </c>
      <c r="I6" s="186"/>
    </row>
    <row r="7" spans="1:9" ht="13.5" customHeight="1" x14ac:dyDescent="0.2">
      <c r="B7" s="165">
        <v>1110</v>
      </c>
      <c r="C7" s="189" t="s">
        <v>69</v>
      </c>
      <c r="D7" s="180">
        <v>43091</v>
      </c>
      <c r="E7" s="195">
        <v>60</v>
      </c>
      <c r="F7" s="181" t="s">
        <v>191</v>
      </c>
      <c r="G7" s="181" t="s">
        <v>197</v>
      </c>
      <c r="H7" s="179">
        <v>-80000</v>
      </c>
      <c r="I7" s="186"/>
    </row>
    <row r="8" spans="1:9" ht="13.5" customHeight="1" x14ac:dyDescent="0.2">
      <c r="B8" s="165">
        <v>1110</v>
      </c>
      <c r="C8" s="189" t="s">
        <v>69</v>
      </c>
      <c r="D8" s="180">
        <v>43090</v>
      </c>
      <c r="E8" s="195">
        <v>54</v>
      </c>
      <c r="F8" s="181" t="s">
        <v>229</v>
      </c>
      <c r="G8" s="181" t="s">
        <v>196</v>
      </c>
      <c r="H8" s="179">
        <v>-10000</v>
      </c>
      <c r="I8" s="186"/>
    </row>
    <row r="9" spans="1:9" ht="13.5" customHeight="1" x14ac:dyDescent="0.2">
      <c r="B9" s="165">
        <v>1110</v>
      </c>
      <c r="C9" s="189" t="s">
        <v>69</v>
      </c>
      <c r="D9" s="180">
        <v>43063</v>
      </c>
      <c r="E9" s="195">
        <v>39</v>
      </c>
      <c r="F9" s="181" t="s">
        <v>180</v>
      </c>
      <c r="G9" s="181" t="s">
        <v>196</v>
      </c>
      <c r="H9" s="179">
        <v>-50000</v>
      </c>
      <c r="I9" s="186"/>
    </row>
    <row r="10" spans="1:9" ht="13.5" customHeight="1" x14ac:dyDescent="0.2">
      <c r="B10" s="165">
        <v>1110</v>
      </c>
      <c r="C10" s="189" t="s">
        <v>69</v>
      </c>
      <c r="D10" s="180">
        <v>42907</v>
      </c>
      <c r="E10" s="195">
        <v>19</v>
      </c>
      <c r="F10" s="181" t="s">
        <v>219</v>
      </c>
      <c r="G10" s="181" t="s">
        <v>196</v>
      </c>
      <c r="H10" s="179">
        <v>-5000</v>
      </c>
      <c r="I10" s="186"/>
    </row>
    <row r="11" spans="1:9" ht="13.5" customHeight="1" x14ac:dyDescent="0.2">
      <c r="B11" s="165">
        <v>1110</v>
      </c>
      <c r="C11" s="189" t="s">
        <v>69</v>
      </c>
      <c r="D11" s="180">
        <v>43075</v>
      </c>
      <c r="E11" s="195">
        <v>43</v>
      </c>
      <c r="F11" s="181" t="s">
        <v>249</v>
      </c>
      <c r="G11" s="181" t="s">
        <v>196</v>
      </c>
      <c r="H11" s="182">
        <v>-1000000</v>
      </c>
      <c r="I11" s="186"/>
    </row>
    <row r="12" spans="1:9" ht="13.5" customHeight="1" x14ac:dyDescent="0.2">
      <c r="B12" s="165">
        <v>1110</v>
      </c>
      <c r="C12" s="189" t="s">
        <v>69</v>
      </c>
      <c r="D12" s="180">
        <v>43084</v>
      </c>
      <c r="E12" s="195">
        <v>49</v>
      </c>
      <c r="F12" s="181" t="s">
        <v>253</v>
      </c>
      <c r="G12" s="181" t="s">
        <v>197</v>
      </c>
      <c r="H12" s="179">
        <v>-500000</v>
      </c>
      <c r="I12" s="186"/>
    </row>
    <row r="13" spans="1:9" ht="13.5" customHeight="1" x14ac:dyDescent="0.2">
      <c r="B13" s="165">
        <v>1110</v>
      </c>
      <c r="C13" s="189" t="s">
        <v>69</v>
      </c>
      <c r="D13" s="180" t="s">
        <v>250</v>
      </c>
      <c r="E13" s="195">
        <v>35</v>
      </c>
      <c r="F13" s="181" t="s">
        <v>223</v>
      </c>
      <c r="G13" s="181" t="s">
        <v>196</v>
      </c>
      <c r="H13" s="179">
        <v>-100000</v>
      </c>
      <c r="I13" s="186"/>
    </row>
    <row r="14" spans="1:9" ht="13.5" customHeight="1" x14ac:dyDescent="0.2">
      <c r="B14" s="165">
        <v>1110</v>
      </c>
      <c r="C14" s="159" t="s">
        <v>69</v>
      </c>
      <c r="D14" s="180">
        <v>43099</v>
      </c>
      <c r="E14" s="195">
        <v>69</v>
      </c>
      <c r="F14" s="181" t="s">
        <v>151</v>
      </c>
      <c r="G14" s="181"/>
      <c r="H14" s="179">
        <v>-520000</v>
      </c>
      <c r="I14" s="186"/>
    </row>
    <row r="15" spans="1:9" ht="13.5" customHeight="1" x14ac:dyDescent="0.2">
      <c r="B15" s="165">
        <v>1110</v>
      </c>
      <c r="C15" s="189" t="s">
        <v>69</v>
      </c>
      <c r="D15" s="180">
        <v>43096</v>
      </c>
      <c r="E15" s="195">
        <v>62</v>
      </c>
      <c r="F15" s="181" t="s">
        <v>234</v>
      </c>
      <c r="G15" s="181" t="s">
        <v>196</v>
      </c>
      <c r="H15" s="179">
        <v>-50000</v>
      </c>
      <c r="I15" s="186"/>
    </row>
    <row r="16" spans="1:9" ht="13.5" customHeight="1" x14ac:dyDescent="0.2">
      <c r="B16" s="165">
        <v>1110</v>
      </c>
      <c r="C16" s="189" t="s">
        <v>69</v>
      </c>
      <c r="D16" s="180">
        <v>43062</v>
      </c>
      <c r="E16" s="195">
        <v>38</v>
      </c>
      <c r="F16" s="181" t="s">
        <v>128</v>
      </c>
      <c r="G16" s="181" t="s">
        <v>196</v>
      </c>
      <c r="H16" s="179">
        <v>-2000000</v>
      </c>
      <c r="I16" s="186"/>
    </row>
    <row r="17" spans="2:9" ht="13.5" customHeight="1" x14ac:dyDescent="0.2">
      <c r="B17" s="165">
        <v>1110</v>
      </c>
      <c r="C17" s="189" t="s">
        <v>69</v>
      </c>
      <c r="D17" s="180">
        <v>43090</v>
      </c>
      <c r="E17" s="195">
        <v>57</v>
      </c>
      <c r="F17" s="181" t="s">
        <v>154</v>
      </c>
      <c r="G17" s="181" t="s">
        <v>196</v>
      </c>
      <c r="H17" s="179">
        <v>-100000</v>
      </c>
      <c r="I17" s="186"/>
    </row>
    <row r="18" spans="2:9" ht="13.5" customHeight="1" x14ac:dyDescent="0.2">
      <c r="B18" s="165">
        <v>1110</v>
      </c>
      <c r="C18" s="189" t="s">
        <v>69</v>
      </c>
      <c r="D18" s="180">
        <v>43087</v>
      </c>
      <c r="E18" s="195">
        <v>51</v>
      </c>
      <c r="F18" s="181" t="s">
        <v>195</v>
      </c>
      <c r="G18" s="181" t="s">
        <v>196</v>
      </c>
      <c r="H18" s="179">
        <v>-50000</v>
      </c>
      <c r="I18" s="186"/>
    </row>
    <row r="19" spans="2:9" ht="13.5" customHeight="1" x14ac:dyDescent="0.2">
      <c r="B19" s="165">
        <v>1110</v>
      </c>
      <c r="C19" s="189" t="s">
        <v>69</v>
      </c>
      <c r="D19" s="180">
        <v>42738</v>
      </c>
      <c r="E19" s="195">
        <v>1</v>
      </c>
      <c r="F19" s="181" t="s">
        <v>152</v>
      </c>
      <c r="G19" s="181"/>
      <c r="H19" s="179">
        <v>-1000</v>
      </c>
      <c r="I19" s="186"/>
    </row>
    <row r="20" spans="2:9" ht="13.5" customHeight="1" x14ac:dyDescent="0.2">
      <c r="B20" s="165">
        <v>1110</v>
      </c>
      <c r="C20" s="189" t="s">
        <v>69</v>
      </c>
      <c r="D20" s="180">
        <v>42769</v>
      </c>
      <c r="E20" s="195">
        <v>7</v>
      </c>
      <c r="F20" s="181" t="s">
        <v>152</v>
      </c>
      <c r="G20" s="181"/>
      <c r="H20" s="179">
        <v>-1000</v>
      </c>
      <c r="I20" s="186"/>
    </row>
    <row r="21" spans="2:9" ht="13.5" customHeight="1" x14ac:dyDescent="0.2">
      <c r="B21" s="165">
        <v>1110</v>
      </c>
      <c r="C21" s="189" t="s">
        <v>69</v>
      </c>
      <c r="D21" s="180">
        <v>42797</v>
      </c>
      <c r="E21" s="195">
        <v>11</v>
      </c>
      <c r="F21" s="181" t="s">
        <v>152</v>
      </c>
      <c r="G21" s="181"/>
      <c r="H21" s="179">
        <v>-1000</v>
      </c>
      <c r="I21" s="186"/>
    </row>
    <row r="22" spans="2:9" ht="13.5" customHeight="1" x14ac:dyDescent="0.2">
      <c r="B22" s="165">
        <v>1110</v>
      </c>
      <c r="C22" s="189" t="s">
        <v>69</v>
      </c>
      <c r="D22" s="180">
        <v>42828</v>
      </c>
      <c r="E22" s="195">
        <v>12</v>
      </c>
      <c r="F22" s="181" t="s">
        <v>152</v>
      </c>
      <c r="G22" s="181"/>
      <c r="H22" s="179">
        <v>-1000</v>
      </c>
      <c r="I22" s="186"/>
    </row>
    <row r="23" spans="2:9" ht="13.5" customHeight="1" x14ac:dyDescent="0.2">
      <c r="B23" s="165">
        <v>1110</v>
      </c>
      <c r="C23" s="189" t="s">
        <v>69</v>
      </c>
      <c r="D23" s="180">
        <v>42858</v>
      </c>
      <c r="E23" s="195">
        <v>16</v>
      </c>
      <c r="F23" s="181" t="s">
        <v>152</v>
      </c>
      <c r="G23" s="181"/>
      <c r="H23" s="179">
        <v>-1000</v>
      </c>
      <c r="I23" s="186"/>
    </row>
    <row r="24" spans="2:9" ht="13.5" customHeight="1" x14ac:dyDescent="0.2">
      <c r="B24" s="165">
        <v>1110</v>
      </c>
      <c r="C24" s="189" t="s">
        <v>69</v>
      </c>
      <c r="D24" s="180">
        <v>42892</v>
      </c>
      <c r="E24" s="195">
        <v>18</v>
      </c>
      <c r="F24" s="181" t="s">
        <v>152</v>
      </c>
      <c r="G24" s="181"/>
      <c r="H24" s="179">
        <v>-1000</v>
      </c>
      <c r="I24" s="186"/>
    </row>
    <row r="25" spans="2:9" ht="13.5" customHeight="1" x14ac:dyDescent="0.2">
      <c r="B25" s="165">
        <v>1110</v>
      </c>
      <c r="C25" s="189" t="s">
        <v>69</v>
      </c>
      <c r="D25" s="180">
        <v>42919</v>
      </c>
      <c r="E25" s="195">
        <v>20</v>
      </c>
      <c r="F25" s="181" t="s">
        <v>152</v>
      </c>
      <c r="G25" s="181"/>
      <c r="H25" s="179">
        <v>-1000</v>
      </c>
      <c r="I25" s="186"/>
    </row>
    <row r="26" spans="2:9" ht="13.5" customHeight="1" x14ac:dyDescent="0.2">
      <c r="B26" s="165">
        <v>1110</v>
      </c>
      <c r="C26" s="189" t="s">
        <v>69</v>
      </c>
      <c r="D26" s="180">
        <v>42950</v>
      </c>
      <c r="E26" s="195">
        <v>23</v>
      </c>
      <c r="F26" s="181" t="s">
        <v>152</v>
      </c>
      <c r="G26" s="181"/>
      <c r="H26" s="179">
        <v>-1000</v>
      </c>
      <c r="I26" s="186"/>
    </row>
    <row r="27" spans="2:9" ht="13.5" customHeight="1" x14ac:dyDescent="0.2">
      <c r="B27" s="165">
        <v>1110</v>
      </c>
      <c r="C27" s="189" t="s">
        <v>69</v>
      </c>
      <c r="D27" s="180">
        <v>42982</v>
      </c>
      <c r="E27" s="195">
        <v>25</v>
      </c>
      <c r="F27" s="181" t="s">
        <v>152</v>
      </c>
      <c r="G27" s="181"/>
      <c r="H27" s="179">
        <v>-1000</v>
      </c>
      <c r="I27" s="186"/>
    </row>
    <row r="28" spans="2:9" ht="13.5" customHeight="1" x14ac:dyDescent="0.2">
      <c r="B28" s="165">
        <v>1110</v>
      </c>
      <c r="C28" s="189" t="s">
        <v>69</v>
      </c>
      <c r="D28" s="180">
        <v>43011</v>
      </c>
      <c r="E28" s="195">
        <v>28</v>
      </c>
      <c r="F28" s="181" t="s">
        <v>152</v>
      </c>
      <c r="G28" s="181"/>
      <c r="H28" s="179">
        <v>-1000</v>
      </c>
      <c r="I28" s="186"/>
    </row>
    <row r="29" spans="2:9" ht="13.5" customHeight="1" x14ac:dyDescent="0.2">
      <c r="B29" s="165">
        <v>1110</v>
      </c>
      <c r="C29" s="189" t="s">
        <v>69</v>
      </c>
      <c r="D29" s="180">
        <v>43042</v>
      </c>
      <c r="E29" s="195">
        <v>30</v>
      </c>
      <c r="F29" s="181" t="s">
        <v>152</v>
      </c>
      <c r="G29" s="181"/>
      <c r="H29" s="179">
        <v>-1000</v>
      </c>
      <c r="I29" s="186"/>
    </row>
    <row r="30" spans="2:9" ht="13.5" customHeight="1" x14ac:dyDescent="0.2">
      <c r="B30" s="165">
        <v>1110</v>
      </c>
      <c r="C30" s="189" t="s">
        <v>69</v>
      </c>
      <c r="D30" s="180">
        <v>43073</v>
      </c>
      <c r="E30" s="195">
        <v>40</v>
      </c>
      <c r="F30" s="181" t="s">
        <v>152</v>
      </c>
      <c r="G30" s="181"/>
      <c r="H30" s="179">
        <v>-1000</v>
      </c>
      <c r="I30" s="186"/>
    </row>
    <row r="31" spans="2:9" ht="13.5" customHeight="1" x14ac:dyDescent="0.2">
      <c r="B31" s="165">
        <v>1110</v>
      </c>
      <c r="C31" s="189" t="s">
        <v>69</v>
      </c>
      <c r="D31" s="180">
        <v>43076</v>
      </c>
      <c r="E31" s="195">
        <v>45</v>
      </c>
      <c r="F31" s="181" t="s">
        <v>155</v>
      </c>
      <c r="G31" s="181" t="s">
        <v>196</v>
      </c>
      <c r="H31" s="179">
        <v>-15000</v>
      </c>
      <c r="I31" s="186"/>
    </row>
    <row r="32" spans="2:9" ht="13.5" customHeight="1" x14ac:dyDescent="0.2">
      <c r="B32" s="165">
        <v>1110</v>
      </c>
      <c r="C32" s="189" t="s">
        <v>69</v>
      </c>
      <c r="D32" s="180">
        <v>43053</v>
      </c>
      <c r="E32" s="195">
        <v>34</v>
      </c>
      <c r="F32" s="181" t="s">
        <v>222</v>
      </c>
      <c r="G32" s="181" t="s">
        <v>199</v>
      </c>
      <c r="H32" s="179">
        <v>-20000</v>
      </c>
      <c r="I32" s="186"/>
    </row>
    <row r="33" spans="2:9" ht="13.5" customHeight="1" x14ac:dyDescent="0.2">
      <c r="B33" s="165">
        <v>1110</v>
      </c>
      <c r="C33" s="189" t="s">
        <v>69</v>
      </c>
      <c r="D33" s="180">
        <v>43097</v>
      </c>
      <c r="E33" s="195">
        <v>63</v>
      </c>
      <c r="F33" s="181" t="s">
        <v>149</v>
      </c>
      <c r="G33" s="181" t="s">
        <v>197</v>
      </c>
      <c r="H33" s="179">
        <v>-300000</v>
      </c>
      <c r="I33" s="186"/>
    </row>
    <row r="34" spans="2:9" ht="13.5" customHeight="1" x14ac:dyDescent="0.2">
      <c r="B34" s="165">
        <v>1110</v>
      </c>
      <c r="C34" s="159" t="s">
        <v>69</v>
      </c>
      <c r="D34" s="180">
        <v>43076</v>
      </c>
      <c r="E34" s="195">
        <v>68</v>
      </c>
      <c r="F34" s="181" t="s">
        <v>260</v>
      </c>
      <c r="G34" s="181"/>
      <c r="H34" s="179">
        <v>-500000</v>
      </c>
      <c r="I34" s="186"/>
    </row>
    <row r="35" spans="2:9" ht="13.5" customHeight="1" x14ac:dyDescent="0.2">
      <c r="B35" s="165">
        <v>1110</v>
      </c>
      <c r="C35" s="189" t="s">
        <v>69</v>
      </c>
      <c r="D35" s="180">
        <v>43089</v>
      </c>
      <c r="E35" s="195">
        <v>52</v>
      </c>
      <c r="F35" s="181" t="s">
        <v>227</v>
      </c>
      <c r="G35" s="181" t="s">
        <v>196</v>
      </c>
      <c r="H35" s="179">
        <v>-100000</v>
      </c>
      <c r="I35" s="186"/>
    </row>
    <row r="36" spans="2:9" ht="13.5" customHeight="1" x14ac:dyDescent="0.2">
      <c r="B36" s="165">
        <v>1110</v>
      </c>
      <c r="C36" s="189" t="s">
        <v>69</v>
      </c>
      <c r="D36" s="180">
        <v>43076</v>
      </c>
      <c r="E36" s="195">
        <v>44</v>
      </c>
      <c r="F36" s="181" t="s">
        <v>193</v>
      </c>
      <c r="G36" s="181" t="s">
        <v>196</v>
      </c>
      <c r="H36" s="179">
        <v>-50000</v>
      </c>
      <c r="I36" s="186"/>
    </row>
    <row r="37" spans="2:9" ht="13.5" customHeight="1" x14ac:dyDescent="0.2">
      <c r="B37" s="165">
        <v>1110</v>
      </c>
      <c r="C37" s="189" t="s">
        <v>69</v>
      </c>
      <c r="D37" s="180">
        <v>43076</v>
      </c>
      <c r="E37" s="195">
        <v>47</v>
      </c>
      <c r="F37" s="181" t="s">
        <v>156</v>
      </c>
      <c r="G37" s="181" t="s">
        <v>196</v>
      </c>
      <c r="H37" s="179">
        <v>-50000</v>
      </c>
      <c r="I37" s="186"/>
    </row>
    <row r="38" spans="2:9" ht="13.5" customHeight="1" x14ac:dyDescent="0.2">
      <c r="B38" s="165">
        <v>1110</v>
      </c>
      <c r="C38" s="189" t="s">
        <v>69</v>
      </c>
      <c r="D38" s="180">
        <v>43075</v>
      </c>
      <c r="E38" s="195">
        <v>42</v>
      </c>
      <c r="F38" s="181" t="s">
        <v>224</v>
      </c>
      <c r="G38" s="181" t="s">
        <v>196</v>
      </c>
      <c r="H38" s="179">
        <v>-25000</v>
      </c>
      <c r="I38" s="186"/>
    </row>
    <row r="39" spans="2:9" ht="13.5" customHeight="1" x14ac:dyDescent="0.2">
      <c r="B39" s="165">
        <v>1110</v>
      </c>
      <c r="C39" s="159" t="s">
        <v>69</v>
      </c>
      <c r="D39" s="180">
        <v>43099</v>
      </c>
      <c r="E39" s="195">
        <v>69</v>
      </c>
      <c r="F39" s="181" t="s">
        <v>182</v>
      </c>
      <c r="G39" s="181"/>
      <c r="H39" s="179">
        <v>-300000</v>
      </c>
      <c r="I39" s="186"/>
    </row>
    <row r="40" spans="2:9" ht="13.5" customHeight="1" x14ac:dyDescent="0.2">
      <c r="B40" s="165">
        <v>1110</v>
      </c>
      <c r="C40" s="189" t="s">
        <v>69</v>
      </c>
      <c r="D40" s="180">
        <v>43090</v>
      </c>
      <c r="E40" s="195">
        <v>56</v>
      </c>
      <c r="F40" s="181" t="s">
        <v>230</v>
      </c>
      <c r="G40" s="181" t="s">
        <v>196</v>
      </c>
      <c r="H40" s="179">
        <v>-10000</v>
      </c>
      <c r="I40" s="186"/>
    </row>
    <row r="41" spans="2:9" ht="13.5" customHeight="1" x14ac:dyDescent="0.2">
      <c r="B41" s="165">
        <v>1110</v>
      </c>
      <c r="C41" s="189" t="s">
        <v>69</v>
      </c>
      <c r="D41" s="180">
        <v>43033</v>
      </c>
      <c r="E41" s="195">
        <v>29</v>
      </c>
      <c r="F41" s="181" t="s">
        <v>220</v>
      </c>
      <c r="G41" s="181" t="s">
        <v>196</v>
      </c>
      <c r="H41" s="179">
        <v>-50000</v>
      </c>
      <c r="I41" s="186"/>
    </row>
    <row r="42" spans="2:9" ht="13.5" customHeight="1" x14ac:dyDescent="0.2">
      <c r="B42" s="165">
        <v>1110</v>
      </c>
      <c r="C42" s="189" t="s">
        <v>69</v>
      </c>
      <c r="D42" s="180">
        <v>43089</v>
      </c>
      <c r="E42" s="195">
        <v>53</v>
      </c>
      <c r="F42" s="181" t="s">
        <v>228</v>
      </c>
      <c r="G42" s="181" t="s">
        <v>196</v>
      </c>
      <c r="H42" s="179">
        <v>-25000</v>
      </c>
      <c r="I42" s="186"/>
    </row>
    <row r="43" spans="2:9" ht="13.5" customHeight="1" x14ac:dyDescent="0.2">
      <c r="B43" s="165">
        <v>1110</v>
      </c>
      <c r="C43" s="189" t="s">
        <v>69</v>
      </c>
      <c r="D43" s="180">
        <v>43082</v>
      </c>
      <c r="E43" s="195">
        <v>48</v>
      </c>
      <c r="F43" s="181" t="s">
        <v>225</v>
      </c>
      <c r="G43" s="181" t="s">
        <v>196</v>
      </c>
      <c r="H43" s="179">
        <v>-400000</v>
      </c>
      <c r="I43" s="186"/>
    </row>
    <row r="44" spans="2:9" ht="13.5" customHeight="1" x14ac:dyDescent="0.2">
      <c r="B44" s="165">
        <v>1110</v>
      </c>
      <c r="C44" s="189" t="s">
        <v>69</v>
      </c>
      <c r="D44" s="180">
        <v>43090</v>
      </c>
      <c r="E44" s="195">
        <v>55</v>
      </c>
      <c r="F44" s="181" t="s">
        <v>181</v>
      </c>
      <c r="G44" s="181" t="s">
        <v>197</v>
      </c>
      <c r="H44" s="179">
        <v>-400000</v>
      </c>
      <c r="I44" s="186"/>
    </row>
    <row r="45" spans="2:9" ht="13.5" customHeight="1" x14ac:dyDescent="0.2">
      <c r="B45" s="165">
        <v>1110</v>
      </c>
      <c r="C45" s="189" t="s">
        <v>69</v>
      </c>
      <c r="D45" s="180">
        <v>43046</v>
      </c>
      <c r="E45" s="195">
        <v>31</v>
      </c>
      <c r="F45" s="181" t="s">
        <v>153</v>
      </c>
      <c r="G45" s="181" t="s">
        <v>196</v>
      </c>
      <c r="H45" s="179">
        <v>-400000</v>
      </c>
      <c r="I45" s="186"/>
    </row>
    <row r="46" spans="2:9" ht="13.5" customHeight="1" x14ac:dyDescent="0.2">
      <c r="B46" s="165">
        <v>1110</v>
      </c>
      <c r="C46" s="189" t="s">
        <v>69</v>
      </c>
      <c r="D46" s="180">
        <v>43091</v>
      </c>
      <c r="E46" s="195">
        <v>59</v>
      </c>
      <c r="F46" s="181" t="s">
        <v>232</v>
      </c>
      <c r="G46" s="181" t="s">
        <v>196</v>
      </c>
      <c r="H46" s="179">
        <v>-120000</v>
      </c>
      <c r="I46" s="186"/>
    </row>
    <row r="47" spans="2:9" ht="13.5" customHeight="1" x14ac:dyDescent="0.2">
      <c r="B47" s="165">
        <v>1110</v>
      </c>
      <c r="C47" s="189" t="s">
        <v>69</v>
      </c>
      <c r="D47" s="180">
        <v>42739</v>
      </c>
      <c r="E47" s="195">
        <v>2</v>
      </c>
      <c r="F47" s="181" t="s">
        <v>150</v>
      </c>
      <c r="G47" s="181"/>
      <c r="H47" s="179">
        <v>-5000</v>
      </c>
      <c r="I47" s="186"/>
    </row>
    <row r="48" spans="2:9" ht="13.5" customHeight="1" x14ac:dyDescent="0.2">
      <c r="B48" s="165">
        <v>1110</v>
      </c>
      <c r="C48" s="189" t="s">
        <v>69</v>
      </c>
      <c r="D48" s="180">
        <v>42776</v>
      </c>
      <c r="E48" s="195">
        <v>8</v>
      </c>
      <c r="F48" s="181" t="s">
        <v>150</v>
      </c>
      <c r="G48" s="181" t="s">
        <v>196</v>
      </c>
      <c r="H48" s="179">
        <v>-5000</v>
      </c>
      <c r="I48" s="186"/>
    </row>
    <row r="49" spans="2:9" ht="13.5" customHeight="1" x14ac:dyDescent="0.2">
      <c r="B49" s="165">
        <v>1110</v>
      </c>
      <c r="C49" s="189" t="s">
        <v>69</v>
      </c>
      <c r="D49" s="180">
        <v>42797</v>
      </c>
      <c r="E49" s="195">
        <v>10</v>
      </c>
      <c r="F49" s="181" t="s">
        <v>150</v>
      </c>
      <c r="G49" s="181" t="s">
        <v>196</v>
      </c>
      <c r="H49" s="179">
        <v>-5000</v>
      </c>
      <c r="I49" s="186"/>
    </row>
    <row r="50" spans="2:9" ht="13.5" customHeight="1" x14ac:dyDescent="0.2">
      <c r="B50" s="165">
        <v>1110</v>
      </c>
      <c r="C50" s="189" t="s">
        <v>69</v>
      </c>
      <c r="D50" s="180">
        <v>42835</v>
      </c>
      <c r="E50" s="195">
        <v>13</v>
      </c>
      <c r="F50" s="181" t="s">
        <v>150</v>
      </c>
      <c r="G50" s="181" t="s">
        <v>196</v>
      </c>
      <c r="H50" s="179">
        <v>-5000</v>
      </c>
      <c r="I50" s="186"/>
    </row>
    <row r="51" spans="2:9" ht="13.5" customHeight="1" x14ac:dyDescent="0.2">
      <c r="B51" s="165">
        <v>1110</v>
      </c>
      <c r="C51" s="189" t="s">
        <v>69</v>
      </c>
      <c r="D51" s="180">
        <v>42857</v>
      </c>
      <c r="E51" s="195">
        <v>15</v>
      </c>
      <c r="F51" s="181" t="s">
        <v>150</v>
      </c>
      <c r="G51" s="181" t="s">
        <v>196</v>
      </c>
      <c r="H51" s="179">
        <v>-5000</v>
      </c>
      <c r="I51" s="186"/>
    </row>
    <row r="52" spans="2:9" ht="13.5" customHeight="1" x14ac:dyDescent="0.2">
      <c r="B52" s="165">
        <v>1110</v>
      </c>
      <c r="C52" s="189" t="s">
        <v>69</v>
      </c>
      <c r="D52" s="180">
        <v>42888</v>
      </c>
      <c r="E52" s="195">
        <v>17</v>
      </c>
      <c r="F52" s="181" t="s">
        <v>150</v>
      </c>
      <c r="G52" s="181" t="s">
        <v>196</v>
      </c>
      <c r="H52" s="179">
        <v>-5000</v>
      </c>
      <c r="I52" s="186"/>
    </row>
    <row r="53" spans="2:9" ht="13.5" customHeight="1" x14ac:dyDescent="0.2">
      <c r="B53" s="165">
        <v>1110</v>
      </c>
      <c r="C53" s="189" t="s">
        <v>69</v>
      </c>
      <c r="D53" s="180">
        <v>42923</v>
      </c>
      <c r="E53" s="195">
        <v>21</v>
      </c>
      <c r="F53" s="181" t="s">
        <v>150</v>
      </c>
      <c r="G53" s="181" t="s">
        <v>196</v>
      </c>
      <c r="H53" s="179">
        <v>-5000</v>
      </c>
      <c r="I53" s="186"/>
    </row>
    <row r="54" spans="2:9" ht="13.5" customHeight="1" x14ac:dyDescent="0.2">
      <c r="B54" s="165">
        <v>1110</v>
      </c>
      <c r="C54" s="189" t="s">
        <v>69</v>
      </c>
      <c r="D54" s="180">
        <v>42950</v>
      </c>
      <c r="E54" s="195">
        <v>22</v>
      </c>
      <c r="F54" s="181" t="s">
        <v>150</v>
      </c>
      <c r="G54" s="181" t="s">
        <v>196</v>
      </c>
      <c r="H54" s="179">
        <v>-5000</v>
      </c>
      <c r="I54" s="186"/>
    </row>
    <row r="55" spans="2:9" ht="13.5" customHeight="1" x14ac:dyDescent="0.2">
      <c r="B55" s="165">
        <v>1110</v>
      </c>
      <c r="C55" s="189" t="s">
        <v>69</v>
      </c>
      <c r="D55" s="180">
        <v>42982</v>
      </c>
      <c r="E55" s="195">
        <v>24</v>
      </c>
      <c r="F55" s="181" t="s">
        <v>150</v>
      </c>
      <c r="G55" s="181" t="s">
        <v>196</v>
      </c>
      <c r="H55" s="179">
        <v>-5000</v>
      </c>
      <c r="I55" s="186"/>
    </row>
    <row r="56" spans="2:9" ht="13.5" customHeight="1" x14ac:dyDescent="0.2">
      <c r="B56" s="165">
        <v>1110</v>
      </c>
      <c r="C56" s="189" t="s">
        <v>69</v>
      </c>
      <c r="D56" s="180">
        <v>43010</v>
      </c>
      <c r="E56" s="195">
        <v>27</v>
      </c>
      <c r="F56" s="181" t="s">
        <v>150</v>
      </c>
      <c r="G56" s="181" t="s">
        <v>196</v>
      </c>
      <c r="H56" s="179">
        <v>-5000</v>
      </c>
      <c r="I56" s="186"/>
    </row>
    <row r="57" spans="2:9" ht="13.5" customHeight="1" x14ac:dyDescent="0.2">
      <c r="B57" s="165">
        <v>1110</v>
      </c>
      <c r="C57" s="189" t="s">
        <v>69</v>
      </c>
      <c r="D57" s="180">
        <v>43052</v>
      </c>
      <c r="E57" s="195">
        <v>32</v>
      </c>
      <c r="F57" s="181" t="s">
        <v>150</v>
      </c>
      <c r="G57" s="181" t="s">
        <v>196</v>
      </c>
      <c r="H57" s="179">
        <v>-5000</v>
      </c>
      <c r="I57" s="186"/>
    </row>
    <row r="58" spans="2:9" ht="13.5" customHeight="1" x14ac:dyDescent="0.2">
      <c r="B58" s="165">
        <v>1110</v>
      </c>
      <c r="C58" s="189" t="s">
        <v>69</v>
      </c>
      <c r="D58" s="180">
        <v>43076</v>
      </c>
      <c r="E58" s="195">
        <v>46</v>
      </c>
      <c r="F58" s="181" t="s">
        <v>150</v>
      </c>
      <c r="G58" s="181" t="s">
        <v>196</v>
      </c>
      <c r="H58" s="179">
        <v>-10000</v>
      </c>
      <c r="I58" s="186"/>
    </row>
    <row r="59" spans="2:9" ht="13.5" customHeight="1" x14ac:dyDescent="0.2">
      <c r="B59" s="165">
        <v>1110</v>
      </c>
      <c r="C59" s="189" t="s">
        <v>69</v>
      </c>
      <c r="D59" s="180">
        <v>43060</v>
      </c>
      <c r="E59" s="195">
        <v>37</v>
      </c>
      <c r="F59" s="181" t="s">
        <v>179</v>
      </c>
      <c r="G59" s="181" t="s">
        <v>196</v>
      </c>
      <c r="H59" s="179">
        <v>-200000</v>
      </c>
      <c r="I59" s="186"/>
    </row>
    <row r="60" spans="2:9" ht="13.5" customHeight="1" x14ac:dyDescent="0.2">
      <c r="B60" s="165">
        <v>1110</v>
      </c>
      <c r="C60" s="189" t="s">
        <v>69</v>
      </c>
      <c r="D60" s="180">
        <v>43090</v>
      </c>
      <c r="E60" s="195">
        <v>58</v>
      </c>
      <c r="F60" s="181" t="s">
        <v>231</v>
      </c>
      <c r="G60" s="181" t="s">
        <v>196</v>
      </c>
      <c r="H60" s="179">
        <v>-30000</v>
      </c>
      <c r="I60" s="186"/>
    </row>
    <row r="61" spans="2:9" ht="13.5" customHeight="1" x14ac:dyDescent="0.2">
      <c r="B61" s="165">
        <v>1110</v>
      </c>
      <c r="C61" s="159" t="s">
        <v>69</v>
      </c>
      <c r="D61" s="180">
        <v>43099</v>
      </c>
      <c r="E61" s="195">
        <v>69</v>
      </c>
      <c r="F61" s="181" t="s">
        <v>262</v>
      </c>
      <c r="G61" s="181"/>
      <c r="H61" s="179">
        <v>-1400000</v>
      </c>
      <c r="I61" s="186"/>
    </row>
    <row r="62" spans="2:9" ht="13.5" customHeight="1" x14ac:dyDescent="0.2">
      <c r="B62" s="165">
        <v>1110</v>
      </c>
      <c r="C62" s="189" t="s">
        <v>69</v>
      </c>
      <c r="D62" s="180">
        <v>43053</v>
      </c>
      <c r="E62" s="195">
        <v>33</v>
      </c>
      <c r="F62" s="181" t="s">
        <v>221</v>
      </c>
      <c r="G62" s="181" t="s">
        <v>196</v>
      </c>
      <c r="H62" s="179">
        <v>-25000</v>
      </c>
      <c r="I62" s="186"/>
    </row>
    <row r="63" spans="2:9" ht="13.5" customHeight="1" x14ac:dyDescent="0.2">
      <c r="B63" s="165">
        <v>1110</v>
      </c>
      <c r="C63" s="189" t="s">
        <v>69</v>
      </c>
      <c r="D63" s="180">
        <v>43077</v>
      </c>
      <c r="E63" s="195">
        <v>159</v>
      </c>
      <c r="F63" s="190" t="s">
        <v>339</v>
      </c>
      <c r="G63" s="181"/>
      <c r="H63" s="179">
        <v>-150000</v>
      </c>
      <c r="I63" s="186"/>
    </row>
    <row r="64" spans="2:9" ht="13.5" customHeight="1" x14ac:dyDescent="0.2">
      <c r="B64" s="165">
        <v>1120</v>
      </c>
      <c r="C64" s="189" t="s">
        <v>71</v>
      </c>
      <c r="D64" s="180">
        <v>42767</v>
      </c>
      <c r="E64" s="195">
        <v>91</v>
      </c>
      <c r="F64" s="181" t="s">
        <v>272</v>
      </c>
      <c r="G64" s="181" t="s">
        <v>275</v>
      </c>
      <c r="H64" s="179">
        <v>-25500</v>
      </c>
      <c r="I64" s="186"/>
    </row>
    <row r="65" spans="2:9" ht="13.5" customHeight="1" x14ac:dyDescent="0.2">
      <c r="B65" s="165">
        <v>1120</v>
      </c>
      <c r="C65" s="189" t="s">
        <v>71</v>
      </c>
      <c r="D65" s="180">
        <v>42789</v>
      </c>
      <c r="E65" s="195">
        <v>93</v>
      </c>
      <c r="F65" s="181" t="s">
        <v>272</v>
      </c>
      <c r="G65" s="181" t="s">
        <v>276</v>
      </c>
      <c r="H65" s="179">
        <v>-15988</v>
      </c>
      <c r="I65" s="186"/>
    </row>
    <row r="66" spans="2:9" ht="13.5" customHeight="1" x14ac:dyDescent="0.2">
      <c r="B66" s="165">
        <v>1120</v>
      </c>
      <c r="C66" s="189" t="s">
        <v>71</v>
      </c>
      <c r="D66" s="180">
        <v>42802</v>
      </c>
      <c r="E66" s="195">
        <v>96</v>
      </c>
      <c r="F66" s="181" t="s">
        <v>272</v>
      </c>
      <c r="G66" s="181" t="s">
        <v>277</v>
      </c>
      <c r="H66" s="179">
        <v>-28778</v>
      </c>
      <c r="I66" s="186"/>
    </row>
    <row r="67" spans="2:9" ht="13.5" customHeight="1" x14ac:dyDescent="0.2">
      <c r="B67" s="165">
        <v>1120</v>
      </c>
      <c r="C67" s="189" t="s">
        <v>71</v>
      </c>
      <c r="D67" s="180">
        <v>42816</v>
      </c>
      <c r="E67" s="195">
        <v>99</v>
      </c>
      <c r="F67" s="181" t="s">
        <v>272</v>
      </c>
      <c r="G67" s="181" t="s">
        <v>280</v>
      </c>
      <c r="H67" s="179">
        <v>-11000</v>
      </c>
      <c r="I67" s="186"/>
    </row>
    <row r="68" spans="2:9" ht="13.5" customHeight="1" x14ac:dyDescent="0.2">
      <c r="B68" s="165">
        <v>1120</v>
      </c>
      <c r="C68" s="189" t="s">
        <v>71</v>
      </c>
      <c r="D68" s="180">
        <v>42816</v>
      </c>
      <c r="E68" s="195">
        <v>100</v>
      </c>
      <c r="F68" s="181" t="s">
        <v>272</v>
      </c>
      <c r="G68" s="181" t="s">
        <v>281</v>
      </c>
      <c r="H68" s="179">
        <v>-21000</v>
      </c>
      <c r="I68" s="186"/>
    </row>
    <row r="69" spans="2:9" ht="13.5" customHeight="1" x14ac:dyDescent="0.2">
      <c r="B69" s="165">
        <v>1120</v>
      </c>
      <c r="C69" s="189" t="s">
        <v>71</v>
      </c>
      <c r="D69" s="180">
        <v>42816</v>
      </c>
      <c r="E69" s="195">
        <v>100</v>
      </c>
      <c r="F69" s="181" t="s">
        <v>272</v>
      </c>
      <c r="G69" s="181" t="s">
        <v>281</v>
      </c>
      <c r="H69" s="179">
        <v>-1455</v>
      </c>
      <c r="I69" s="186"/>
    </row>
    <row r="70" spans="2:9" ht="13.5" customHeight="1" x14ac:dyDescent="0.2">
      <c r="B70" s="165">
        <v>1120</v>
      </c>
      <c r="C70" s="189" t="s">
        <v>71</v>
      </c>
      <c r="D70" s="180">
        <v>42830</v>
      </c>
      <c r="E70" s="195">
        <v>102</v>
      </c>
      <c r="F70" s="181" t="s">
        <v>272</v>
      </c>
      <c r="G70" s="181" t="s">
        <v>282</v>
      </c>
      <c r="H70" s="179">
        <v>-26500</v>
      </c>
      <c r="I70" s="186"/>
    </row>
    <row r="71" spans="2:9" ht="13.5" customHeight="1" x14ac:dyDescent="0.2">
      <c r="B71" s="165">
        <v>1120</v>
      </c>
      <c r="C71" s="189" t="s">
        <v>71</v>
      </c>
      <c r="D71" s="180">
        <v>42830</v>
      </c>
      <c r="E71" s="195">
        <v>102</v>
      </c>
      <c r="F71" s="181" t="s">
        <v>272</v>
      </c>
      <c r="G71" s="181" t="s">
        <v>282</v>
      </c>
      <c r="H71" s="179">
        <v>-1600</v>
      </c>
      <c r="I71" s="186"/>
    </row>
    <row r="72" spans="2:9" ht="13.5" customHeight="1" x14ac:dyDescent="0.2">
      <c r="B72" s="165">
        <v>1120</v>
      </c>
      <c r="C72" s="189" t="s">
        <v>71</v>
      </c>
      <c r="D72" s="180">
        <v>42863</v>
      </c>
      <c r="E72" s="195">
        <v>108</v>
      </c>
      <c r="F72" s="181" t="s">
        <v>272</v>
      </c>
      <c r="G72" s="181" t="s">
        <v>287</v>
      </c>
      <c r="H72" s="179">
        <v>-22020</v>
      </c>
      <c r="I72" s="186"/>
    </row>
    <row r="73" spans="2:9" ht="13.5" customHeight="1" x14ac:dyDescent="0.2">
      <c r="B73" s="165">
        <v>1120</v>
      </c>
      <c r="C73" s="189" t="s">
        <v>71</v>
      </c>
      <c r="D73" s="180">
        <v>42872</v>
      </c>
      <c r="E73" s="195">
        <v>109</v>
      </c>
      <c r="F73" s="181" t="s">
        <v>272</v>
      </c>
      <c r="G73" s="181" t="s">
        <v>288</v>
      </c>
      <c r="H73" s="179">
        <v>-31147</v>
      </c>
      <c r="I73" s="186"/>
    </row>
    <row r="74" spans="2:9" ht="13.5" customHeight="1" x14ac:dyDescent="0.2">
      <c r="B74" s="165">
        <v>1120</v>
      </c>
      <c r="C74" s="189" t="s">
        <v>71</v>
      </c>
      <c r="D74" s="180">
        <v>42886</v>
      </c>
      <c r="E74" s="195">
        <v>113</v>
      </c>
      <c r="F74" s="181" t="s">
        <v>272</v>
      </c>
      <c r="G74" s="181" t="s">
        <v>291</v>
      </c>
      <c r="H74" s="179">
        <v>-17000</v>
      </c>
      <c r="I74" s="186"/>
    </row>
    <row r="75" spans="2:9" ht="13.5" customHeight="1" x14ac:dyDescent="0.2">
      <c r="B75" s="165">
        <v>1120</v>
      </c>
      <c r="C75" s="189" t="s">
        <v>71</v>
      </c>
      <c r="D75" s="180">
        <v>42991</v>
      </c>
      <c r="E75" s="195">
        <v>123</v>
      </c>
      <c r="F75" s="181" t="s">
        <v>272</v>
      </c>
      <c r="G75" s="181" t="s">
        <v>294</v>
      </c>
      <c r="H75" s="179">
        <v>-82500</v>
      </c>
      <c r="I75" s="186"/>
    </row>
    <row r="76" spans="2:9" ht="13.5" customHeight="1" x14ac:dyDescent="0.2">
      <c r="B76" s="165">
        <v>1120</v>
      </c>
      <c r="C76" s="189" t="s">
        <v>71</v>
      </c>
      <c r="D76" s="180">
        <v>42991</v>
      </c>
      <c r="E76" s="195">
        <v>123</v>
      </c>
      <c r="F76" s="181" t="s">
        <v>272</v>
      </c>
      <c r="G76" s="181" t="s">
        <v>294</v>
      </c>
      <c r="H76" s="179">
        <v>-650</v>
      </c>
      <c r="I76" s="186"/>
    </row>
    <row r="77" spans="2:9" ht="13.5" customHeight="1" x14ac:dyDescent="0.2">
      <c r="B77" s="165">
        <v>1120</v>
      </c>
      <c r="C77" s="189" t="s">
        <v>71</v>
      </c>
      <c r="D77" s="180">
        <v>43005</v>
      </c>
      <c r="E77" s="195">
        <v>125</v>
      </c>
      <c r="F77" s="181" t="s">
        <v>272</v>
      </c>
      <c r="G77" s="181" t="s">
        <v>296</v>
      </c>
      <c r="H77" s="179">
        <v>-48359</v>
      </c>
      <c r="I77" s="186"/>
    </row>
    <row r="78" spans="2:9" ht="13.5" customHeight="1" x14ac:dyDescent="0.2">
      <c r="B78" s="165">
        <v>1120</v>
      </c>
      <c r="C78" s="189" t="s">
        <v>71</v>
      </c>
      <c r="D78" s="180">
        <v>43019</v>
      </c>
      <c r="E78" s="195">
        <v>127</v>
      </c>
      <c r="F78" s="181" t="s">
        <v>272</v>
      </c>
      <c r="G78" s="181" t="s">
        <v>297</v>
      </c>
      <c r="H78" s="179">
        <v>-33498</v>
      </c>
      <c r="I78" s="186"/>
    </row>
    <row r="79" spans="2:9" ht="13.5" customHeight="1" x14ac:dyDescent="0.2">
      <c r="B79" s="165">
        <v>1120</v>
      </c>
      <c r="C79" s="189" t="s">
        <v>71</v>
      </c>
      <c r="D79" s="180">
        <v>43033</v>
      </c>
      <c r="E79" s="195">
        <v>129</v>
      </c>
      <c r="F79" s="181" t="s">
        <v>272</v>
      </c>
      <c r="G79" s="181" t="s">
        <v>298</v>
      </c>
      <c r="H79" s="179">
        <v>-49204</v>
      </c>
      <c r="I79" s="186"/>
    </row>
    <row r="80" spans="2:9" ht="13.5" customHeight="1" x14ac:dyDescent="0.2">
      <c r="B80" s="165">
        <v>1120</v>
      </c>
      <c r="C80" s="189" t="s">
        <v>71</v>
      </c>
      <c r="D80" s="180">
        <v>43047</v>
      </c>
      <c r="E80" s="195">
        <v>133</v>
      </c>
      <c r="F80" s="181" t="s">
        <v>272</v>
      </c>
      <c r="G80" s="181" t="s">
        <v>299</v>
      </c>
      <c r="H80" s="179">
        <v>-28000</v>
      </c>
      <c r="I80" s="186"/>
    </row>
    <row r="81" spans="2:9" ht="13.5" customHeight="1" x14ac:dyDescent="0.2">
      <c r="B81" s="165">
        <v>1120</v>
      </c>
      <c r="C81" s="189" t="s">
        <v>71</v>
      </c>
      <c r="D81" s="180">
        <v>43061</v>
      </c>
      <c r="E81" s="195">
        <v>139</v>
      </c>
      <c r="F81" s="181" t="s">
        <v>272</v>
      </c>
      <c r="G81" s="181" t="s">
        <v>306</v>
      </c>
      <c r="H81" s="179">
        <v>-39850</v>
      </c>
      <c r="I81" s="186"/>
    </row>
    <row r="82" spans="2:9" ht="13.5" customHeight="1" x14ac:dyDescent="0.2">
      <c r="B82" s="165">
        <v>1120</v>
      </c>
      <c r="C82" s="189" t="s">
        <v>71</v>
      </c>
      <c r="D82" s="180">
        <v>43077</v>
      </c>
      <c r="E82" s="195">
        <v>145</v>
      </c>
      <c r="F82" s="181" t="s">
        <v>272</v>
      </c>
      <c r="G82" s="181" t="s">
        <v>312</v>
      </c>
      <c r="H82" s="179">
        <v>-42000</v>
      </c>
      <c r="I82" s="186"/>
    </row>
    <row r="83" spans="2:9" ht="13.5" customHeight="1" x14ac:dyDescent="0.2">
      <c r="B83" s="165">
        <v>2520</v>
      </c>
      <c r="C83" s="189" t="s">
        <v>73</v>
      </c>
      <c r="D83" s="180">
        <v>43209</v>
      </c>
      <c r="E83" s="195">
        <v>14</v>
      </c>
      <c r="F83" s="181" t="s">
        <v>248</v>
      </c>
      <c r="G83" s="181" t="s">
        <v>196</v>
      </c>
      <c r="H83" s="182">
        <v>500000</v>
      </c>
      <c r="I83" s="186"/>
    </row>
    <row r="84" spans="2:9" ht="13.5" customHeight="1" x14ac:dyDescent="0.2">
      <c r="B84" s="165">
        <v>2520</v>
      </c>
      <c r="C84" s="189" t="s">
        <v>73</v>
      </c>
      <c r="D84" s="180">
        <v>43000</v>
      </c>
      <c r="E84" s="195">
        <v>26</v>
      </c>
      <c r="F84" s="181" t="s">
        <v>249</v>
      </c>
      <c r="G84" s="181" t="s">
        <v>196</v>
      </c>
      <c r="H84" s="182">
        <v>1000000</v>
      </c>
      <c r="I84" s="186"/>
    </row>
    <row r="85" spans="2:9" ht="13.5" customHeight="1" x14ac:dyDescent="0.2">
      <c r="B85" s="165">
        <v>2520</v>
      </c>
      <c r="C85" s="189" t="s">
        <v>73</v>
      </c>
      <c r="D85" s="180">
        <v>43075</v>
      </c>
      <c r="E85" s="195">
        <v>41</v>
      </c>
      <c r="F85" s="181" t="s">
        <v>251</v>
      </c>
      <c r="G85" s="181" t="s">
        <v>196</v>
      </c>
      <c r="H85" s="182">
        <v>2000000</v>
      </c>
      <c r="I85" s="186"/>
    </row>
    <row r="86" spans="2:9" ht="13.5" customHeight="1" x14ac:dyDescent="0.2">
      <c r="B86" s="165">
        <v>2520</v>
      </c>
      <c r="C86" s="189" t="s">
        <v>73</v>
      </c>
      <c r="D86" s="180">
        <v>43075</v>
      </c>
      <c r="E86" s="195">
        <v>43</v>
      </c>
      <c r="F86" s="181" t="s">
        <v>252</v>
      </c>
      <c r="G86" s="181" t="s">
        <v>196</v>
      </c>
      <c r="H86" s="182">
        <v>2000000</v>
      </c>
      <c r="I86" s="186"/>
    </row>
    <row r="87" spans="2:9" ht="13.5" customHeight="1" x14ac:dyDescent="0.2">
      <c r="B87" s="165">
        <v>2520</v>
      </c>
      <c r="C87" s="189" t="s">
        <v>73</v>
      </c>
      <c r="D87" s="180">
        <v>43075</v>
      </c>
      <c r="E87" s="195">
        <v>43</v>
      </c>
      <c r="F87" s="181" t="s">
        <v>249</v>
      </c>
      <c r="G87" s="181" t="s">
        <v>196</v>
      </c>
      <c r="H87" s="182">
        <v>1000000</v>
      </c>
      <c r="I87" s="186"/>
    </row>
    <row r="88" spans="2:9" ht="13.5" customHeight="1" x14ac:dyDescent="0.2">
      <c r="B88" s="165">
        <v>2520</v>
      </c>
      <c r="C88" s="159" t="s">
        <v>73</v>
      </c>
      <c r="D88" s="180">
        <v>43076</v>
      </c>
      <c r="E88" s="195">
        <v>68</v>
      </c>
      <c r="F88" s="181" t="s">
        <v>260</v>
      </c>
      <c r="G88" s="181"/>
      <c r="H88" s="179">
        <v>500000</v>
      </c>
      <c r="I88" s="186"/>
    </row>
    <row r="89" spans="2:9" ht="13.5" customHeight="1" x14ac:dyDescent="0.2">
      <c r="B89" s="165">
        <v>2520</v>
      </c>
      <c r="C89" s="159" t="s">
        <v>73</v>
      </c>
      <c r="D89" s="180">
        <v>43099</v>
      </c>
      <c r="E89" s="195">
        <v>69</v>
      </c>
      <c r="F89" s="181" t="s">
        <v>151</v>
      </c>
      <c r="G89" s="181"/>
      <c r="H89" s="179">
        <v>520000</v>
      </c>
      <c r="I89" s="186"/>
    </row>
    <row r="90" spans="2:9" ht="13.5" customHeight="1" x14ac:dyDescent="0.2">
      <c r="B90" s="165">
        <v>2520</v>
      </c>
      <c r="C90" s="159" t="s">
        <v>73</v>
      </c>
      <c r="D90" s="180">
        <v>43099</v>
      </c>
      <c r="E90" s="195">
        <v>70</v>
      </c>
      <c r="F90" s="181" t="s">
        <v>265</v>
      </c>
      <c r="G90" s="181"/>
      <c r="H90" s="160">
        <v>355000</v>
      </c>
      <c r="I90" s="186"/>
    </row>
    <row r="91" spans="2:9" ht="13.5" customHeight="1" x14ac:dyDescent="0.2">
      <c r="B91" s="165">
        <v>2520</v>
      </c>
      <c r="C91" s="159" t="s">
        <v>73</v>
      </c>
      <c r="D91" s="180">
        <v>43099</v>
      </c>
      <c r="E91" s="195">
        <v>71</v>
      </c>
      <c r="F91" s="181" t="s">
        <v>267</v>
      </c>
      <c r="G91" s="181"/>
      <c r="H91" s="179">
        <v>-100000</v>
      </c>
      <c r="I91" s="186"/>
    </row>
    <row r="92" spans="2:9" ht="13.5" customHeight="1" x14ac:dyDescent="0.2">
      <c r="B92" s="165">
        <v>2530</v>
      </c>
      <c r="C92" s="159" t="s">
        <v>75</v>
      </c>
      <c r="D92" s="180">
        <v>43096</v>
      </c>
      <c r="E92" s="195">
        <v>61</v>
      </c>
      <c r="F92" s="181" t="s">
        <v>233</v>
      </c>
      <c r="G92" s="181" t="s">
        <v>196</v>
      </c>
      <c r="H92" s="182">
        <v>287766</v>
      </c>
      <c r="I92" s="186"/>
    </row>
    <row r="93" spans="2:9" ht="13.5" customHeight="1" x14ac:dyDescent="0.2">
      <c r="B93" s="165">
        <v>2530</v>
      </c>
      <c r="C93" s="159" t="s">
        <v>75</v>
      </c>
      <c r="D93" s="180">
        <v>43097</v>
      </c>
      <c r="E93" s="195">
        <v>65</v>
      </c>
      <c r="F93" s="181" t="s">
        <v>135</v>
      </c>
      <c r="G93" s="181" t="s">
        <v>196</v>
      </c>
      <c r="H93" s="182">
        <v>1065605</v>
      </c>
      <c r="I93" s="186"/>
    </row>
    <row r="94" spans="2:9" ht="13.5" customHeight="1" x14ac:dyDescent="0.2">
      <c r="B94" s="165">
        <v>2530</v>
      </c>
      <c r="C94" s="159" t="s">
        <v>75</v>
      </c>
      <c r="D94" s="180">
        <v>43099</v>
      </c>
      <c r="E94" s="195">
        <v>69</v>
      </c>
      <c r="F94" s="181" t="s">
        <v>263</v>
      </c>
      <c r="G94" s="181"/>
      <c r="H94" s="160">
        <v>1700000</v>
      </c>
      <c r="I94" s="186"/>
    </row>
    <row r="95" spans="2:9" ht="13.5" customHeight="1" x14ac:dyDescent="0.2">
      <c r="B95" s="165">
        <v>2530</v>
      </c>
      <c r="C95" s="189" t="s">
        <v>75</v>
      </c>
      <c r="D95" s="180">
        <v>43084</v>
      </c>
      <c r="E95" s="195">
        <v>149</v>
      </c>
      <c r="F95" s="181" t="s">
        <v>313</v>
      </c>
      <c r="G95" s="181" t="s">
        <v>199</v>
      </c>
      <c r="H95" s="182">
        <v>6717</v>
      </c>
      <c r="I95" s="186"/>
    </row>
    <row r="96" spans="2:9" ht="13.5" customHeight="1" x14ac:dyDescent="0.2">
      <c r="B96" s="165">
        <v>2530</v>
      </c>
      <c r="C96" s="189" t="s">
        <v>75</v>
      </c>
      <c r="D96" s="185">
        <v>43100</v>
      </c>
      <c r="E96" s="195">
        <v>157</v>
      </c>
      <c r="F96" s="190" t="s">
        <v>317</v>
      </c>
      <c r="G96" s="184">
        <v>92272756</v>
      </c>
      <c r="H96" s="191">
        <v>124004</v>
      </c>
      <c r="I96" s="186"/>
    </row>
    <row r="97" spans="2:9" ht="13.5" customHeight="1" x14ac:dyDescent="0.2">
      <c r="B97" s="165">
        <v>2530</v>
      </c>
      <c r="C97" s="189" t="s">
        <v>75</v>
      </c>
      <c r="D97" s="185">
        <v>43100</v>
      </c>
      <c r="E97" s="195">
        <v>157</v>
      </c>
      <c r="F97" s="190" t="s">
        <v>319</v>
      </c>
      <c r="G97" s="190" t="s">
        <v>320</v>
      </c>
      <c r="H97" s="191">
        <v>56169</v>
      </c>
      <c r="I97" s="186"/>
    </row>
    <row r="98" spans="2:9" ht="13.5" customHeight="1" x14ac:dyDescent="0.2">
      <c r="B98" s="166">
        <v>2530</v>
      </c>
      <c r="C98" s="189" t="s">
        <v>75</v>
      </c>
      <c r="D98" s="185">
        <v>43100</v>
      </c>
      <c r="E98" s="168">
        <v>157</v>
      </c>
      <c r="F98" s="164" t="s">
        <v>177</v>
      </c>
      <c r="G98" s="164" t="s">
        <v>320</v>
      </c>
      <c r="H98" s="164">
        <v>125730</v>
      </c>
      <c r="I98" s="186"/>
    </row>
    <row r="99" spans="2:9" ht="13.5" customHeight="1" x14ac:dyDescent="0.2">
      <c r="B99" s="166">
        <v>2530</v>
      </c>
      <c r="C99" s="189" t="s">
        <v>75</v>
      </c>
      <c r="D99" s="185">
        <v>43100</v>
      </c>
      <c r="E99" s="168">
        <v>157</v>
      </c>
      <c r="F99" s="164" t="s">
        <v>151</v>
      </c>
      <c r="G99" s="164" t="s">
        <v>320</v>
      </c>
      <c r="H99" s="164">
        <v>284010</v>
      </c>
      <c r="I99" s="186"/>
    </row>
    <row r="100" spans="2:9" ht="13.5" customHeight="1" x14ac:dyDescent="0.2">
      <c r="B100" s="165">
        <v>3340</v>
      </c>
      <c r="C100" s="189" t="s">
        <v>79</v>
      </c>
      <c r="D100" s="180">
        <v>42752</v>
      </c>
      <c r="E100" s="195">
        <v>87</v>
      </c>
      <c r="F100" s="181" t="s">
        <v>206</v>
      </c>
      <c r="G100" s="181" t="s">
        <v>270</v>
      </c>
      <c r="H100" s="182">
        <v>1234</v>
      </c>
      <c r="I100" s="186"/>
    </row>
    <row r="101" spans="2:9" ht="13.5" customHeight="1" x14ac:dyDescent="0.2">
      <c r="B101" s="165">
        <v>3340</v>
      </c>
      <c r="C101" s="189" t="s">
        <v>79</v>
      </c>
      <c r="D101" s="180">
        <v>42808</v>
      </c>
      <c r="E101" s="195">
        <v>97</v>
      </c>
      <c r="F101" s="181" t="s">
        <v>278</v>
      </c>
      <c r="G101" s="181" t="s">
        <v>270</v>
      </c>
      <c r="H101" s="182">
        <v>795</v>
      </c>
      <c r="I101" s="186"/>
    </row>
    <row r="102" spans="2:9" ht="13.5" customHeight="1" x14ac:dyDescent="0.2">
      <c r="B102" s="165">
        <v>3340</v>
      </c>
      <c r="C102" s="189" t="s">
        <v>79</v>
      </c>
      <c r="D102" s="180">
        <v>42859</v>
      </c>
      <c r="E102" s="195">
        <v>107</v>
      </c>
      <c r="F102" s="181" t="s">
        <v>278</v>
      </c>
      <c r="G102" s="181" t="s">
        <v>270</v>
      </c>
      <c r="H102" s="182">
        <v>1590</v>
      </c>
      <c r="I102" s="186"/>
    </row>
    <row r="103" spans="2:9" ht="13.5" customHeight="1" x14ac:dyDescent="0.2">
      <c r="B103" s="165">
        <v>3340</v>
      </c>
      <c r="C103" s="189" t="s">
        <v>79</v>
      </c>
      <c r="D103" s="180">
        <v>42885</v>
      </c>
      <c r="E103" s="195">
        <v>111</v>
      </c>
      <c r="F103" s="181" t="s">
        <v>206</v>
      </c>
      <c r="G103" s="181" t="s">
        <v>270</v>
      </c>
      <c r="H103" s="182">
        <v>635</v>
      </c>
      <c r="I103" s="186"/>
    </row>
    <row r="104" spans="2:9" ht="13.5" customHeight="1" x14ac:dyDescent="0.2">
      <c r="B104" s="165">
        <v>3340</v>
      </c>
      <c r="C104" s="189" t="s">
        <v>79</v>
      </c>
      <c r="D104" s="180">
        <v>42922</v>
      </c>
      <c r="E104" s="195">
        <v>116</v>
      </c>
      <c r="F104" s="181" t="s">
        <v>206</v>
      </c>
      <c r="G104" s="181" t="s">
        <v>270</v>
      </c>
      <c r="H104" s="182">
        <v>2505</v>
      </c>
      <c r="I104" s="186"/>
    </row>
    <row r="105" spans="2:9" ht="13.5" customHeight="1" x14ac:dyDescent="0.2">
      <c r="B105" s="165">
        <v>3340</v>
      </c>
      <c r="C105" s="189" t="s">
        <v>79</v>
      </c>
      <c r="D105" s="180">
        <v>42958</v>
      </c>
      <c r="E105" s="195">
        <v>118</v>
      </c>
      <c r="F105" s="181" t="s">
        <v>206</v>
      </c>
      <c r="G105" s="181" t="s">
        <v>270</v>
      </c>
      <c r="H105" s="182">
        <v>3360</v>
      </c>
      <c r="I105" s="186"/>
    </row>
    <row r="106" spans="2:9" ht="13.5" customHeight="1" x14ac:dyDescent="0.2">
      <c r="B106" s="165">
        <v>3340</v>
      </c>
      <c r="C106" s="189" t="s">
        <v>79</v>
      </c>
      <c r="D106" s="180">
        <v>42975</v>
      </c>
      <c r="E106" s="195">
        <v>119</v>
      </c>
      <c r="F106" s="181" t="s">
        <v>206</v>
      </c>
      <c r="G106" s="181" t="s">
        <v>270</v>
      </c>
      <c r="H106" s="182">
        <v>1237</v>
      </c>
      <c r="I106" s="186"/>
    </row>
    <row r="107" spans="2:9" ht="13.5" customHeight="1" x14ac:dyDescent="0.2">
      <c r="B107" s="165">
        <v>3340</v>
      </c>
      <c r="C107" s="189" t="s">
        <v>79</v>
      </c>
      <c r="D107" s="180">
        <v>42983</v>
      </c>
      <c r="E107" s="195">
        <v>121</v>
      </c>
      <c r="F107" s="181" t="s">
        <v>206</v>
      </c>
      <c r="G107" s="181" t="s">
        <v>270</v>
      </c>
      <c r="H107" s="182">
        <v>1869</v>
      </c>
      <c r="I107" s="186"/>
    </row>
    <row r="108" spans="2:9" ht="13.5" customHeight="1" x14ac:dyDescent="0.2">
      <c r="B108" s="165">
        <v>3340</v>
      </c>
      <c r="C108" s="189" t="s">
        <v>79</v>
      </c>
      <c r="D108" s="180">
        <v>43074</v>
      </c>
      <c r="E108" s="195">
        <v>142</v>
      </c>
      <c r="F108" s="181" t="s">
        <v>206</v>
      </c>
      <c r="G108" s="181" t="s">
        <v>270</v>
      </c>
      <c r="H108" s="182">
        <v>1655</v>
      </c>
      <c r="I108" s="186"/>
    </row>
    <row r="109" spans="2:9" ht="13.5" customHeight="1" x14ac:dyDescent="0.2">
      <c r="B109" s="165">
        <v>3340</v>
      </c>
      <c r="C109" s="189" t="s">
        <v>79</v>
      </c>
      <c r="D109" s="180">
        <v>43080</v>
      </c>
      <c r="E109" s="195">
        <v>136</v>
      </c>
      <c r="F109" s="181" t="s">
        <v>206</v>
      </c>
      <c r="G109" s="181" t="s">
        <v>304</v>
      </c>
      <c r="H109" s="182">
        <v>7808</v>
      </c>
      <c r="I109" s="186"/>
    </row>
    <row r="110" spans="2:9" ht="13.5" customHeight="1" x14ac:dyDescent="0.2">
      <c r="B110" s="165">
        <v>3340</v>
      </c>
      <c r="C110" s="189" t="s">
        <v>79</v>
      </c>
      <c r="D110" s="180">
        <v>43083</v>
      </c>
      <c r="E110" s="195">
        <v>137</v>
      </c>
      <c r="F110" s="181" t="s">
        <v>206</v>
      </c>
      <c r="G110" s="181" t="s">
        <v>304</v>
      </c>
      <c r="H110" s="182">
        <v>2906</v>
      </c>
      <c r="I110" s="186"/>
    </row>
    <row r="111" spans="2:9" ht="13.5" customHeight="1" x14ac:dyDescent="0.2">
      <c r="B111" s="165">
        <v>3350</v>
      </c>
      <c r="C111" s="189" t="s">
        <v>81</v>
      </c>
      <c r="D111" s="180">
        <v>42874</v>
      </c>
      <c r="E111" s="195">
        <v>110</v>
      </c>
      <c r="F111" s="181" t="s">
        <v>289</v>
      </c>
      <c r="G111" s="181" t="s">
        <v>290</v>
      </c>
      <c r="H111" s="182">
        <v>2625</v>
      </c>
      <c r="I111" s="186"/>
    </row>
    <row r="112" spans="2:9" ht="13.5" customHeight="1" x14ac:dyDescent="0.2">
      <c r="B112" s="165">
        <v>3350</v>
      </c>
      <c r="C112" s="189" t="s">
        <v>81</v>
      </c>
      <c r="D112" s="180">
        <v>42985</v>
      </c>
      <c r="E112" s="195">
        <v>122</v>
      </c>
      <c r="F112" s="181" t="s">
        <v>289</v>
      </c>
      <c r="G112" s="181" t="s">
        <v>293</v>
      </c>
      <c r="H112" s="182">
        <v>2020</v>
      </c>
      <c r="I112" s="186"/>
    </row>
    <row r="113" spans="2:9" ht="13.5" customHeight="1" x14ac:dyDescent="0.2">
      <c r="B113" s="165">
        <v>4150</v>
      </c>
      <c r="C113" s="159" t="s">
        <v>59</v>
      </c>
      <c r="D113" s="180">
        <v>43066</v>
      </c>
      <c r="E113" s="195">
        <v>140</v>
      </c>
      <c r="F113" s="181" t="s">
        <v>184</v>
      </c>
      <c r="G113" s="181" t="s">
        <v>307</v>
      </c>
      <c r="H113" s="182">
        <v>2722</v>
      </c>
      <c r="I113" s="186"/>
    </row>
    <row r="114" spans="2:9" ht="13.5" customHeight="1" x14ac:dyDescent="0.2">
      <c r="B114" s="165">
        <v>4150</v>
      </c>
      <c r="C114" s="189" t="s">
        <v>59</v>
      </c>
      <c r="D114" s="180">
        <v>43076</v>
      </c>
      <c r="E114" s="195">
        <v>144</v>
      </c>
      <c r="F114" s="181" t="s">
        <v>244</v>
      </c>
      <c r="G114" s="181" t="s">
        <v>311</v>
      </c>
      <c r="H114" s="182">
        <v>10095</v>
      </c>
      <c r="I114" s="186"/>
    </row>
    <row r="115" spans="2:9" ht="13.5" customHeight="1" x14ac:dyDescent="0.2">
      <c r="B115" s="165">
        <v>4160</v>
      </c>
      <c r="C115" s="159" t="s">
        <v>84</v>
      </c>
      <c r="D115" s="180">
        <v>43038</v>
      </c>
      <c r="E115" s="195">
        <v>130</v>
      </c>
      <c r="F115" s="181" t="s">
        <v>184</v>
      </c>
      <c r="G115" s="181" t="s">
        <v>301</v>
      </c>
      <c r="H115" s="182">
        <v>895</v>
      </c>
      <c r="I115" s="186"/>
    </row>
    <row r="116" spans="2:9" ht="13.5" customHeight="1" x14ac:dyDescent="0.2">
      <c r="B116" s="165">
        <v>4410</v>
      </c>
      <c r="C116" s="189" t="s">
        <v>86</v>
      </c>
      <c r="D116" s="180">
        <v>42794</v>
      </c>
      <c r="E116" s="195">
        <v>94</v>
      </c>
      <c r="F116" s="181" t="s">
        <v>185</v>
      </c>
      <c r="G116" s="181" t="s">
        <v>164</v>
      </c>
      <c r="H116" s="182">
        <v>16978</v>
      </c>
      <c r="I116" s="186"/>
    </row>
    <row r="117" spans="2:9" ht="13.5" customHeight="1" x14ac:dyDescent="0.2">
      <c r="B117" s="165">
        <v>4410</v>
      </c>
      <c r="C117" s="189" t="s">
        <v>86</v>
      </c>
      <c r="D117" s="180">
        <v>42824</v>
      </c>
      <c r="E117" s="195">
        <v>101</v>
      </c>
      <c r="F117" s="181" t="s">
        <v>185</v>
      </c>
      <c r="G117" s="181" t="s">
        <v>164</v>
      </c>
      <c r="H117" s="182">
        <v>12146</v>
      </c>
      <c r="I117" s="186"/>
    </row>
    <row r="118" spans="2:9" ht="13.5" customHeight="1" x14ac:dyDescent="0.2">
      <c r="B118" s="165">
        <v>4410</v>
      </c>
      <c r="C118" s="189" t="s">
        <v>86</v>
      </c>
      <c r="D118" s="180">
        <v>42852</v>
      </c>
      <c r="E118" s="195">
        <v>106</v>
      </c>
      <c r="F118" s="181" t="s">
        <v>185</v>
      </c>
      <c r="G118" s="181" t="s">
        <v>164</v>
      </c>
      <c r="H118" s="182">
        <v>13029</v>
      </c>
      <c r="I118" s="186"/>
    </row>
    <row r="119" spans="2:9" ht="13.5" customHeight="1" x14ac:dyDescent="0.2">
      <c r="B119" s="165">
        <v>4410</v>
      </c>
      <c r="C119" s="189" t="s">
        <v>86</v>
      </c>
      <c r="D119" s="180">
        <v>42886</v>
      </c>
      <c r="E119" s="195">
        <v>112</v>
      </c>
      <c r="F119" s="181" t="s">
        <v>185</v>
      </c>
      <c r="G119" s="181" t="s">
        <v>164</v>
      </c>
      <c r="H119" s="182">
        <v>12324</v>
      </c>
      <c r="I119" s="186"/>
    </row>
    <row r="120" spans="2:9" ht="13.5" customHeight="1" x14ac:dyDescent="0.2">
      <c r="B120" s="165">
        <v>4410</v>
      </c>
      <c r="C120" s="189" t="s">
        <v>86</v>
      </c>
      <c r="D120" s="180">
        <v>41819</v>
      </c>
      <c r="E120" s="195">
        <v>115</v>
      </c>
      <c r="F120" s="181" t="s">
        <v>185</v>
      </c>
      <c r="G120" s="181" t="s">
        <v>164</v>
      </c>
      <c r="H120" s="182">
        <v>2683</v>
      </c>
      <c r="I120" s="186"/>
    </row>
    <row r="121" spans="2:9" ht="13.5" customHeight="1" x14ac:dyDescent="0.2">
      <c r="B121" s="165">
        <v>4410</v>
      </c>
      <c r="C121" s="189" t="s">
        <v>86</v>
      </c>
      <c r="D121" s="180">
        <v>42947</v>
      </c>
      <c r="E121" s="195">
        <v>117</v>
      </c>
      <c r="F121" s="181" t="s">
        <v>185</v>
      </c>
      <c r="G121" s="181" t="s">
        <v>164</v>
      </c>
      <c r="H121" s="182">
        <v>3389</v>
      </c>
      <c r="I121" s="186"/>
    </row>
    <row r="122" spans="2:9" ht="13.5" customHeight="1" x14ac:dyDescent="0.2">
      <c r="B122" s="165">
        <v>4410</v>
      </c>
      <c r="C122" s="189" t="s">
        <v>86</v>
      </c>
      <c r="D122" s="180">
        <v>42978</v>
      </c>
      <c r="E122" s="195">
        <v>120</v>
      </c>
      <c r="F122" s="181" t="s">
        <v>185</v>
      </c>
      <c r="G122" s="181" t="s">
        <v>164</v>
      </c>
      <c r="H122" s="182">
        <v>3594</v>
      </c>
      <c r="I122" s="186"/>
    </row>
    <row r="123" spans="2:9" ht="13.5" customHeight="1" x14ac:dyDescent="0.2">
      <c r="B123" s="165">
        <v>4410</v>
      </c>
      <c r="C123" s="189" t="s">
        <v>86</v>
      </c>
      <c r="D123" s="180">
        <v>43006</v>
      </c>
      <c r="E123" s="195">
        <v>126</v>
      </c>
      <c r="F123" s="181" t="s">
        <v>185</v>
      </c>
      <c r="G123" s="181" t="s">
        <v>164</v>
      </c>
      <c r="H123" s="182">
        <v>3932</v>
      </c>
      <c r="I123" s="186"/>
    </row>
    <row r="124" spans="2:9" ht="13.5" customHeight="1" x14ac:dyDescent="0.2">
      <c r="B124" s="165">
        <v>4410</v>
      </c>
      <c r="C124" s="189" t="s">
        <v>86</v>
      </c>
      <c r="D124" s="180">
        <v>43039</v>
      </c>
      <c r="E124" s="195">
        <v>131</v>
      </c>
      <c r="F124" s="181" t="s">
        <v>185</v>
      </c>
      <c r="G124" s="181" t="s">
        <v>164</v>
      </c>
      <c r="H124" s="182">
        <v>17216</v>
      </c>
      <c r="I124" s="186"/>
    </row>
    <row r="125" spans="2:9" ht="13.5" customHeight="1" x14ac:dyDescent="0.2">
      <c r="B125" s="165">
        <v>4410</v>
      </c>
      <c r="C125" s="189" t="s">
        <v>86</v>
      </c>
      <c r="D125" s="180">
        <v>43069</v>
      </c>
      <c r="E125" s="195">
        <v>141</v>
      </c>
      <c r="F125" s="181" t="s">
        <v>185</v>
      </c>
      <c r="G125" s="181" t="s">
        <v>164</v>
      </c>
      <c r="H125" s="182">
        <v>12374</v>
      </c>
      <c r="I125" s="186"/>
    </row>
    <row r="126" spans="2:9" ht="13.5" customHeight="1" x14ac:dyDescent="0.2">
      <c r="B126" s="165">
        <v>4410</v>
      </c>
      <c r="C126" s="189" t="s">
        <v>86</v>
      </c>
      <c r="D126" s="180">
        <v>43097</v>
      </c>
      <c r="E126" s="195">
        <v>154</v>
      </c>
      <c r="F126" s="181" t="s">
        <v>185</v>
      </c>
      <c r="G126" s="181" t="s">
        <v>164</v>
      </c>
      <c r="H126" s="182">
        <v>12784</v>
      </c>
      <c r="I126" s="186"/>
    </row>
    <row r="127" spans="2:9" ht="13.5" customHeight="1" x14ac:dyDescent="0.2">
      <c r="B127" s="166">
        <v>4410</v>
      </c>
      <c r="C127" s="189" t="s">
        <v>86</v>
      </c>
      <c r="D127" s="185">
        <v>43100</v>
      </c>
      <c r="E127" s="168">
        <v>157</v>
      </c>
      <c r="F127" s="164" t="s">
        <v>185</v>
      </c>
      <c r="G127" s="164" t="s">
        <v>164</v>
      </c>
      <c r="H127" s="164">
        <v>13152</v>
      </c>
      <c r="I127" s="186"/>
    </row>
    <row r="128" spans="2:9" ht="13.5" customHeight="1" x14ac:dyDescent="0.2">
      <c r="B128" s="165">
        <v>4460</v>
      </c>
      <c r="C128" s="189" t="s">
        <v>88</v>
      </c>
      <c r="D128" s="180">
        <v>42788</v>
      </c>
      <c r="E128" s="195">
        <v>9</v>
      </c>
      <c r="F128" s="181" t="s">
        <v>247</v>
      </c>
      <c r="G128" s="181" t="s">
        <v>235</v>
      </c>
      <c r="H128" s="182">
        <v>4888</v>
      </c>
      <c r="I128" s="186"/>
    </row>
    <row r="129" spans="2:9" ht="13.5" customHeight="1" x14ac:dyDescent="0.2">
      <c r="B129" s="165">
        <v>4460</v>
      </c>
      <c r="C129" s="159" t="s">
        <v>88</v>
      </c>
      <c r="D129" s="180">
        <v>42738</v>
      </c>
      <c r="E129" s="195">
        <v>85</v>
      </c>
      <c r="F129" s="181" t="s">
        <v>268</v>
      </c>
      <c r="G129" s="181" t="s">
        <v>209</v>
      </c>
      <c r="H129" s="182">
        <v>7995</v>
      </c>
      <c r="I129" s="186"/>
    </row>
    <row r="130" spans="2:9" ht="13.5" customHeight="1" x14ac:dyDescent="0.2">
      <c r="B130" s="165">
        <v>4460</v>
      </c>
      <c r="C130" s="189" t="s">
        <v>88</v>
      </c>
      <c r="D130" s="180">
        <v>42852</v>
      </c>
      <c r="E130" s="195">
        <v>105</v>
      </c>
      <c r="F130" s="181" t="s">
        <v>285</v>
      </c>
      <c r="G130" s="181" t="s">
        <v>286</v>
      </c>
      <c r="H130" s="182">
        <v>3149</v>
      </c>
      <c r="I130" s="186"/>
    </row>
    <row r="131" spans="2:9" ht="13.5" customHeight="1" x14ac:dyDescent="0.2">
      <c r="B131" s="165">
        <v>4460</v>
      </c>
      <c r="C131" s="189" t="s">
        <v>88</v>
      </c>
      <c r="D131" s="180">
        <v>42905</v>
      </c>
      <c r="E131" s="195">
        <v>114</v>
      </c>
      <c r="F131" s="181" t="s">
        <v>241</v>
      </c>
      <c r="G131" s="181" t="s">
        <v>292</v>
      </c>
      <c r="H131" s="182">
        <v>1320</v>
      </c>
      <c r="I131" s="186"/>
    </row>
    <row r="132" spans="2:9" ht="13.5" customHeight="1" x14ac:dyDescent="0.2">
      <c r="B132" s="165">
        <v>4460</v>
      </c>
      <c r="C132" s="189" t="s">
        <v>88</v>
      </c>
      <c r="D132" s="180">
        <v>43033</v>
      </c>
      <c r="E132" s="195">
        <v>128</v>
      </c>
      <c r="F132" s="181" t="s">
        <v>210</v>
      </c>
      <c r="G132" s="181" t="s">
        <v>300</v>
      </c>
      <c r="H132" s="182">
        <v>10999</v>
      </c>
      <c r="I132" s="186"/>
    </row>
    <row r="133" spans="2:9" ht="13.5" customHeight="1" x14ac:dyDescent="0.2">
      <c r="B133" s="165">
        <v>4460</v>
      </c>
      <c r="C133" s="189" t="s">
        <v>88</v>
      </c>
      <c r="D133" s="180">
        <v>43049</v>
      </c>
      <c r="E133" s="195">
        <v>134</v>
      </c>
      <c r="F133" s="181" t="s">
        <v>302</v>
      </c>
      <c r="G133" s="181" t="s">
        <v>303</v>
      </c>
      <c r="H133" s="182">
        <v>250</v>
      </c>
      <c r="I133" s="186"/>
    </row>
    <row r="134" spans="2:9" ht="13.5" customHeight="1" x14ac:dyDescent="0.2">
      <c r="B134" s="165">
        <v>4460</v>
      </c>
      <c r="C134" s="189" t="s">
        <v>88</v>
      </c>
      <c r="D134" s="180">
        <v>43056</v>
      </c>
      <c r="E134" s="195">
        <v>138</v>
      </c>
      <c r="F134" s="181" t="s">
        <v>208</v>
      </c>
      <c r="G134" s="181" t="s">
        <v>305</v>
      </c>
      <c r="H134" s="182">
        <v>1170</v>
      </c>
      <c r="I134" s="186"/>
    </row>
    <row r="135" spans="2:9" ht="13.5" customHeight="1" x14ac:dyDescent="0.2">
      <c r="B135" s="165">
        <v>4460</v>
      </c>
      <c r="C135" s="189" t="s">
        <v>88</v>
      </c>
      <c r="D135" s="180">
        <v>43063</v>
      </c>
      <c r="E135" s="195">
        <v>135</v>
      </c>
      <c r="F135" s="181" t="s">
        <v>302</v>
      </c>
      <c r="G135" s="181" t="s">
        <v>303</v>
      </c>
      <c r="H135" s="182">
        <v>450</v>
      </c>
      <c r="I135" s="186"/>
    </row>
    <row r="136" spans="2:9" ht="13.5" customHeight="1" x14ac:dyDescent="0.2">
      <c r="B136" s="165">
        <v>4460</v>
      </c>
      <c r="C136" s="189" t="s">
        <v>88</v>
      </c>
      <c r="D136" s="180">
        <v>43075</v>
      </c>
      <c r="E136" s="195">
        <v>143</v>
      </c>
      <c r="F136" s="181" t="s">
        <v>308</v>
      </c>
      <c r="G136" s="181" t="s">
        <v>309</v>
      </c>
      <c r="H136" s="182">
        <v>8998</v>
      </c>
      <c r="I136" s="186"/>
    </row>
    <row r="137" spans="2:9" ht="13.5" customHeight="1" x14ac:dyDescent="0.2">
      <c r="B137" s="165">
        <v>4460</v>
      </c>
      <c r="C137" s="189" t="s">
        <v>88</v>
      </c>
      <c r="D137" s="180">
        <v>43089</v>
      </c>
      <c r="E137" s="195">
        <v>153</v>
      </c>
      <c r="F137" s="181" t="s">
        <v>205</v>
      </c>
      <c r="G137" s="181" t="s">
        <v>314</v>
      </c>
      <c r="H137" s="182">
        <v>6673</v>
      </c>
      <c r="I137" s="186"/>
    </row>
    <row r="138" spans="2:9" ht="13.5" customHeight="1" x14ac:dyDescent="0.2">
      <c r="B138" s="165">
        <v>4460</v>
      </c>
      <c r="C138" s="189" t="s">
        <v>88</v>
      </c>
      <c r="D138" s="180">
        <v>43097</v>
      </c>
      <c r="E138" s="195">
        <v>155</v>
      </c>
      <c r="F138" s="181" t="s">
        <v>308</v>
      </c>
      <c r="G138" s="181" t="s">
        <v>316</v>
      </c>
      <c r="H138" s="182">
        <v>10408</v>
      </c>
      <c r="I138" s="186"/>
    </row>
    <row r="139" spans="2:9" ht="13.5" customHeight="1" x14ac:dyDescent="0.2">
      <c r="B139" s="165">
        <v>4520</v>
      </c>
      <c r="C139" s="189" t="s">
        <v>129</v>
      </c>
      <c r="D139" s="180">
        <v>42814</v>
      </c>
      <c r="E139" s="195">
        <v>98</v>
      </c>
      <c r="F139" s="181" t="s">
        <v>168</v>
      </c>
      <c r="G139" s="181" t="s">
        <v>279</v>
      </c>
      <c r="H139" s="182">
        <v>129580</v>
      </c>
      <c r="I139" s="186"/>
    </row>
    <row r="140" spans="2:9" ht="13.5" customHeight="1" x14ac:dyDescent="0.2">
      <c r="B140" s="165">
        <v>4530</v>
      </c>
      <c r="C140" s="189" t="s">
        <v>132</v>
      </c>
      <c r="D140" s="180">
        <v>42788</v>
      </c>
      <c r="E140" s="195">
        <v>92</v>
      </c>
      <c r="F140" s="181" t="s">
        <v>273</v>
      </c>
      <c r="G140" s="181" t="s">
        <v>164</v>
      </c>
      <c r="H140" s="182">
        <v>3000</v>
      </c>
      <c r="I140" s="186"/>
    </row>
    <row r="141" spans="2:9" ht="13.5" customHeight="1" x14ac:dyDescent="0.2">
      <c r="B141" s="165">
        <v>4540</v>
      </c>
      <c r="C141" s="189" t="s">
        <v>130</v>
      </c>
      <c r="D141" s="180">
        <v>42801</v>
      </c>
      <c r="E141" s="195">
        <v>95</v>
      </c>
      <c r="F141" s="181" t="s">
        <v>207</v>
      </c>
      <c r="G141" s="181" t="s">
        <v>237</v>
      </c>
      <c r="H141" s="182">
        <v>24128</v>
      </c>
      <c r="I141" s="186"/>
    </row>
    <row r="142" spans="2:9" ht="13.5" customHeight="1" x14ac:dyDescent="0.2">
      <c r="B142" s="165">
        <v>4540</v>
      </c>
      <c r="C142" s="189" t="s">
        <v>130</v>
      </c>
      <c r="D142" s="180">
        <v>42999</v>
      </c>
      <c r="E142" s="195">
        <v>124</v>
      </c>
      <c r="F142" s="181" t="s">
        <v>295</v>
      </c>
      <c r="G142" s="181" t="s">
        <v>237</v>
      </c>
      <c r="H142" s="182">
        <v>7000</v>
      </c>
      <c r="I142" s="186"/>
    </row>
    <row r="143" spans="2:9" ht="13.5" customHeight="1" x14ac:dyDescent="0.2">
      <c r="B143" s="165">
        <v>4540</v>
      </c>
      <c r="C143" s="189" t="s">
        <v>130</v>
      </c>
      <c r="D143" s="180">
        <v>43040</v>
      </c>
      <c r="E143" s="195">
        <v>132</v>
      </c>
      <c r="F143" s="181" t="s">
        <v>161</v>
      </c>
      <c r="G143" s="181" t="s">
        <v>237</v>
      </c>
      <c r="H143" s="182">
        <v>33872</v>
      </c>
      <c r="I143" s="186"/>
    </row>
    <row r="144" spans="2:9" ht="13.5" customHeight="1" x14ac:dyDescent="0.2">
      <c r="B144" s="165">
        <v>4540</v>
      </c>
      <c r="C144" s="189" t="s">
        <v>130</v>
      </c>
      <c r="D144" s="180">
        <v>43080</v>
      </c>
      <c r="E144" s="195">
        <v>146</v>
      </c>
      <c r="F144" s="181" t="s">
        <v>245</v>
      </c>
      <c r="G144" s="181" t="s">
        <v>237</v>
      </c>
      <c r="H144" s="182">
        <v>5000</v>
      </c>
      <c r="I144" s="186"/>
    </row>
    <row r="145" spans="2:9" ht="13.5" customHeight="1" x14ac:dyDescent="0.2">
      <c r="B145" s="165">
        <v>4540</v>
      </c>
      <c r="C145" s="189" t="s">
        <v>130</v>
      </c>
      <c r="D145" s="180">
        <v>43083</v>
      </c>
      <c r="E145" s="195">
        <v>147</v>
      </c>
      <c r="F145" s="181" t="s">
        <v>159</v>
      </c>
      <c r="G145" s="181" t="s">
        <v>237</v>
      </c>
      <c r="H145" s="182">
        <v>33640</v>
      </c>
      <c r="I145" s="186"/>
    </row>
    <row r="146" spans="2:9" ht="13.5" customHeight="1" x14ac:dyDescent="0.2">
      <c r="B146" s="165">
        <v>4540</v>
      </c>
      <c r="C146" s="189" t="s">
        <v>130</v>
      </c>
      <c r="D146" s="180">
        <v>43084</v>
      </c>
      <c r="E146" s="195">
        <v>148</v>
      </c>
      <c r="F146" s="181" t="s">
        <v>226</v>
      </c>
      <c r="G146" s="181" t="s">
        <v>237</v>
      </c>
      <c r="H146" s="182">
        <v>11600</v>
      </c>
      <c r="I146" s="186"/>
    </row>
    <row r="147" spans="2:9" ht="13.5" customHeight="1" x14ac:dyDescent="0.2">
      <c r="B147" s="165">
        <v>4540</v>
      </c>
      <c r="C147" s="189" t="s">
        <v>130</v>
      </c>
      <c r="D147" s="180">
        <v>43084</v>
      </c>
      <c r="E147" s="195">
        <v>150</v>
      </c>
      <c r="F147" s="181" t="s">
        <v>207</v>
      </c>
      <c r="G147" s="181" t="s">
        <v>237</v>
      </c>
      <c r="H147" s="182">
        <v>27840</v>
      </c>
      <c r="I147" s="186"/>
    </row>
    <row r="148" spans="2:9" ht="13.5" customHeight="1" x14ac:dyDescent="0.2">
      <c r="B148" s="165">
        <v>4540</v>
      </c>
      <c r="C148" s="189" t="s">
        <v>130</v>
      </c>
      <c r="D148" s="180">
        <v>43084</v>
      </c>
      <c r="E148" s="195">
        <v>151</v>
      </c>
      <c r="F148" s="181" t="s">
        <v>161</v>
      </c>
      <c r="G148" s="181" t="s">
        <v>237</v>
      </c>
      <c r="H148" s="182">
        <v>14616</v>
      </c>
      <c r="I148" s="186"/>
    </row>
    <row r="149" spans="2:9" ht="13.5" customHeight="1" x14ac:dyDescent="0.2">
      <c r="B149" s="165">
        <v>4540</v>
      </c>
      <c r="C149" s="189" t="s">
        <v>130</v>
      </c>
      <c r="D149" s="180">
        <v>43084</v>
      </c>
      <c r="E149" s="195">
        <v>152</v>
      </c>
      <c r="F149" s="181" t="s">
        <v>217</v>
      </c>
      <c r="G149" s="181" t="s">
        <v>237</v>
      </c>
      <c r="H149" s="182">
        <v>29812</v>
      </c>
      <c r="I149" s="186"/>
    </row>
    <row r="150" spans="2:9" ht="13.5" customHeight="1" x14ac:dyDescent="0.2">
      <c r="B150" s="165">
        <v>4540</v>
      </c>
      <c r="C150" s="189" t="s">
        <v>130</v>
      </c>
      <c r="D150" s="185">
        <v>43100</v>
      </c>
      <c r="E150" s="195">
        <v>157</v>
      </c>
      <c r="F150" s="190" t="s">
        <v>318</v>
      </c>
      <c r="G150" s="184" t="s">
        <v>237</v>
      </c>
      <c r="H150" s="191">
        <v>7312</v>
      </c>
      <c r="I150" s="186"/>
    </row>
    <row r="151" spans="2:9" ht="13.5" customHeight="1" x14ac:dyDescent="0.2">
      <c r="B151" s="165">
        <v>6110</v>
      </c>
      <c r="C151" s="159" t="s">
        <v>60</v>
      </c>
      <c r="D151" s="180">
        <v>43098</v>
      </c>
      <c r="E151" s="195">
        <v>67</v>
      </c>
      <c r="F151" s="181" t="s">
        <v>158</v>
      </c>
      <c r="G151" s="181" t="s">
        <v>163</v>
      </c>
      <c r="H151" s="179">
        <v>-35038</v>
      </c>
      <c r="I151" s="186"/>
    </row>
    <row r="152" spans="2:9" ht="13.5" customHeight="1" x14ac:dyDescent="0.2">
      <c r="B152" s="165">
        <v>6110</v>
      </c>
      <c r="C152" s="189" t="s">
        <v>60</v>
      </c>
      <c r="D152" s="180">
        <v>43098</v>
      </c>
      <c r="E152" s="195">
        <v>72</v>
      </c>
      <c r="F152" s="181" t="s">
        <v>158</v>
      </c>
      <c r="G152" s="181" t="s">
        <v>163</v>
      </c>
      <c r="H152" s="179">
        <v>-61367</v>
      </c>
      <c r="I152" s="186"/>
    </row>
    <row r="153" spans="2:9" ht="13.5" customHeight="1" x14ac:dyDescent="0.2">
      <c r="B153" s="165">
        <v>6110</v>
      </c>
      <c r="C153" s="189" t="s">
        <v>60</v>
      </c>
      <c r="D153" s="180">
        <v>43098</v>
      </c>
      <c r="E153" s="195">
        <v>157</v>
      </c>
      <c r="F153" s="181" t="s">
        <v>204</v>
      </c>
      <c r="G153" s="181" t="s">
        <v>163</v>
      </c>
      <c r="H153" s="179">
        <v>-870</v>
      </c>
      <c r="I153" s="186"/>
    </row>
    <row r="154" spans="2:9" ht="13.5" customHeight="1" x14ac:dyDescent="0.2">
      <c r="B154" s="165">
        <v>6110</v>
      </c>
      <c r="C154" s="189" t="s">
        <v>60</v>
      </c>
      <c r="D154" s="180">
        <v>42766</v>
      </c>
      <c r="E154" s="168">
        <v>73</v>
      </c>
      <c r="F154" s="181" t="s">
        <v>158</v>
      </c>
      <c r="G154" s="181" t="s">
        <v>163</v>
      </c>
      <c r="H154" s="179">
        <v>-2983</v>
      </c>
      <c r="I154" s="186"/>
    </row>
    <row r="155" spans="2:9" ht="13.5" customHeight="1" x14ac:dyDescent="0.2">
      <c r="B155" s="165">
        <v>6110</v>
      </c>
      <c r="C155" s="189" t="s">
        <v>60</v>
      </c>
      <c r="D155" s="180">
        <v>42794</v>
      </c>
      <c r="E155" s="168">
        <v>74</v>
      </c>
      <c r="F155" s="181" t="s">
        <v>158</v>
      </c>
      <c r="G155" s="181" t="s">
        <v>163</v>
      </c>
      <c r="H155" s="179">
        <v>-2989</v>
      </c>
      <c r="I155" s="186"/>
    </row>
    <row r="156" spans="2:9" ht="13.5" customHeight="1" x14ac:dyDescent="0.2">
      <c r="B156" s="165">
        <v>6110</v>
      </c>
      <c r="C156" s="189" t="s">
        <v>60</v>
      </c>
      <c r="D156" s="180">
        <v>42825</v>
      </c>
      <c r="E156" s="168">
        <v>75</v>
      </c>
      <c r="F156" s="181" t="s">
        <v>158</v>
      </c>
      <c r="G156" s="181" t="s">
        <v>163</v>
      </c>
      <c r="H156" s="179">
        <v>-2995</v>
      </c>
      <c r="I156" s="186"/>
    </row>
    <row r="157" spans="2:9" ht="13.5" customHeight="1" x14ac:dyDescent="0.2">
      <c r="B157" s="165">
        <v>6110</v>
      </c>
      <c r="C157" s="189" t="s">
        <v>60</v>
      </c>
      <c r="D157" s="180">
        <v>42853</v>
      </c>
      <c r="E157" s="168">
        <v>76</v>
      </c>
      <c r="F157" s="181" t="s">
        <v>158</v>
      </c>
      <c r="G157" s="181" t="s">
        <v>163</v>
      </c>
      <c r="H157" s="179">
        <v>-3000</v>
      </c>
      <c r="I157" s="186"/>
    </row>
    <row r="158" spans="2:9" ht="13.5" customHeight="1" x14ac:dyDescent="0.2">
      <c r="B158" s="165">
        <v>6110</v>
      </c>
      <c r="C158" s="189" t="s">
        <v>60</v>
      </c>
      <c r="D158" s="180">
        <v>42886</v>
      </c>
      <c r="E158" s="168">
        <v>77</v>
      </c>
      <c r="F158" s="181" t="s">
        <v>158</v>
      </c>
      <c r="G158" s="181" t="s">
        <v>163</v>
      </c>
      <c r="H158" s="179">
        <v>-2924</v>
      </c>
      <c r="I158" s="186"/>
    </row>
    <row r="159" spans="2:9" ht="13.5" customHeight="1" x14ac:dyDescent="0.2">
      <c r="B159" s="165">
        <v>6110</v>
      </c>
      <c r="C159" s="189" t="s">
        <v>60</v>
      </c>
      <c r="D159" s="180">
        <v>42916</v>
      </c>
      <c r="E159" s="195">
        <v>78</v>
      </c>
      <c r="F159" s="181" t="s">
        <v>158</v>
      </c>
      <c r="G159" s="181" t="s">
        <v>163</v>
      </c>
      <c r="H159" s="179">
        <v>-2677</v>
      </c>
      <c r="I159" s="186"/>
    </row>
    <row r="160" spans="2:9" ht="13.5" customHeight="1" x14ac:dyDescent="0.2">
      <c r="B160" s="165">
        <v>6110</v>
      </c>
      <c r="C160" s="189" t="s">
        <v>60</v>
      </c>
      <c r="D160" s="180">
        <v>42947</v>
      </c>
      <c r="E160" s="195">
        <v>79</v>
      </c>
      <c r="F160" s="181" t="s">
        <v>158</v>
      </c>
      <c r="G160" s="181" t="s">
        <v>163</v>
      </c>
      <c r="H160" s="179">
        <v>-2509</v>
      </c>
      <c r="I160" s="186"/>
    </row>
    <row r="161" spans="2:9" ht="13.5" customHeight="1" x14ac:dyDescent="0.2">
      <c r="B161" s="165">
        <v>6110</v>
      </c>
      <c r="C161" s="189" t="s">
        <v>60</v>
      </c>
      <c r="D161" s="180">
        <v>42978</v>
      </c>
      <c r="E161" s="195">
        <v>80</v>
      </c>
      <c r="F161" s="181" t="s">
        <v>158</v>
      </c>
      <c r="G161" s="181" t="s">
        <v>163</v>
      </c>
      <c r="H161" s="179">
        <v>-2513</v>
      </c>
      <c r="I161" s="186"/>
    </row>
    <row r="162" spans="2:9" ht="13.5" customHeight="1" x14ac:dyDescent="0.2">
      <c r="B162" s="165">
        <v>6110</v>
      </c>
      <c r="C162" s="189" t="s">
        <v>60</v>
      </c>
      <c r="D162" s="180">
        <v>43007</v>
      </c>
      <c r="E162" s="168">
        <v>81</v>
      </c>
      <c r="F162" s="181" t="s">
        <v>158</v>
      </c>
      <c r="G162" s="181" t="s">
        <v>163</v>
      </c>
      <c r="H162" s="179">
        <v>-2517</v>
      </c>
      <c r="I162" s="186"/>
    </row>
    <row r="163" spans="2:9" ht="13.5" customHeight="1" x14ac:dyDescent="0.2">
      <c r="B163" s="165">
        <v>6110</v>
      </c>
      <c r="C163" s="189" t="s">
        <v>60</v>
      </c>
      <c r="D163" s="180">
        <v>43039</v>
      </c>
      <c r="E163" s="168">
        <v>82</v>
      </c>
      <c r="F163" s="181" t="s">
        <v>158</v>
      </c>
      <c r="G163" s="181" t="s">
        <v>163</v>
      </c>
      <c r="H163" s="179">
        <v>-2355</v>
      </c>
      <c r="I163" s="186"/>
    </row>
    <row r="164" spans="2:9" ht="13.5" customHeight="1" x14ac:dyDescent="0.2">
      <c r="B164" s="165">
        <v>6110</v>
      </c>
      <c r="C164" s="189" t="s">
        <v>60</v>
      </c>
      <c r="D164" s="180">
        <v>43069</v>
      </c>
      <c r="E164" s="168">
        <v>83</v>
      </c>
      <c r="F164" s="181" t="s">
        <v>158</v>
      </c>
      <c r="G164" s="181" t="s">
        <v>163</v>
      </c>
      <c r="H164" s="179">
        <v>-2275</v>
      </c>
      <c r="I164" s="186"/>
    </row>
    <row r="165" spans="2:9" ht="13.5" customHeight="1" x14ac:dyDescent="0.2">
      <c r="B165" s="165">
        <v>6110</v>
      </c>
      <c r="C165" s="189" t="s">
        <v>60</v>
      </c>
      <c r="D165" s="185">
        <v>43098</v>
      </c>
      <c r="E165" s="168">
        <v>84</v>
      </c>
      <c r="F165" s="164" t="s">
        <v>158</v>
      </c>
      <c r="G165" s="164" t="s">
        <v>163</v>
      </c>
      <c r="H165" s="179">
        <v>-2278</v>
      </c>
      <c r="I165" s="186"/>
    </row>
    <row r="166" spans="2:9" ht="13.5" customHeight="1" x14ac:dyDescent="0.2">
      <c r="B166" s="165">
        <v>6215</v>
      </c>
      <c r="C166" s="159" t="s">
        <v>93</v>
      </c>
      <c r="D166" s="180">
        <v>42744</v>
      </c>
      <c r="E166" s="195">
        <v>86</v>
      </c>
      <c r="F166" s="181" t="s">
        <v>165</v>
      </c>
      <c r="G166" s="181" t="s">
        <v>166</v>
      </c>
      <c r="H166" s="182">
        <v>375</v>
      </c>
      <c r="I166" s="186"/>
    </row>
    <row r="167" spans="2:9" ht="13.5" customHeight="1" x14ac:dyDescent="0.2">
      <c r="B167" s="165">
        <v>6215</v>
      </c>
      <c r="C167" s="189" t="s">
        <v>93</v>
      </c>
      <c r="D167" s="180">
        <v>42835</v>
      </c>
      <c r="E167" s="195">
        <v>103</v>
      </c>
      <c r="F167" s="181" t="s">
        <v>165</v>
      </c>
      <c r="G167" s="181" t="s">
        <v>166</v>
      </c>
      <c r="H167" s="182">
        <v>150</v>
      </c>
      <c r="I167" s="186"/>
    </row>
    <row r="168" spans="2:9" ht="13.5" customHeight="1" x14ac:dyDescent="0.2">
      <c r="B168" s="165">
        <v>6215</v>
      </c>
      <c r="C168" s="189" t="s">
        <v>93</v>
      </c>
      <c r="D168" s="180">
        <v>42851</v>
      </c>
      <c r="E168" s="195">
        <v>104</v>
      </c>
      <c r="F168" s="181" t="s">
        <v>239</v>
      </c>
      <c r="G168" s="181" t="s">
        <v>238</v>
      </c>
      <c r="H168" s="182">
        <v>1100</v>
      </c>
      <c r="I168" s="186"/>
    </row>
    <row r="169" spans="2:9" ht="13.5" customHeight="1" x14ac:dyDescent="0.2">
      <c r="B169" s="165">
        <v>6220</v>
      </c>
      <c r="C169" s="159" t="s">
        <v>95</v>
      </c>
      <c r="D169" s="180">
        <v>43096</v>
      </c>
      <c r="E169" s="195">
        <v>61</v>
      </c>
      <c r="F169" s="181" t="s">
        <v>257</v>
      </c>
      <c r="G169" s="181" t="s">
        <v>167</v>
      </c>
      <c r="H169" s="182">
        <v>1055</v>
      </c>
      <c r="I169" s="186"/>
    </row>
    <row r="170" spans="2:9" ht="13.5" customHeight="1" x14ac:dyDescent="0.2">
      <c r="B170" s="165">
        <v>6220</v>
      </c>
      <c r="C170" s="189" t="s">
        <v>95</v>
      </c>
      <c r="D170" s="180">
        <v>43098</v>
      </c>
      <c r="E170" s="195">
        <v>66</v>
      </c>
      <c r="F170" s="181" t="s">
        <v>259</v>
      </c>
      <c r="G170" s="181" t="s">
        <v>162</v>
      </c>
      <c r="H170" s="182">
        <v>7007</v>
      </c>
      <c r="I170" s="186"/>
    </row>
    <row r="171" spans="2:9" ht="13.5" customHeight="1" x14ac:dyDescent="0.2">
      <c r="B171" s="165">
        <v>6220</v>
      </c>
      <c r="C171" s="189" t="s">
        <v>95</v>
      </c>
      <c r="D171" s="180">
        <v>43098</v>
      </c>
      <c r="E171" s="195">
        <v>72</v>
      </c>
      <c r="F171" s="181" t="s">
        <v>203</v>
      </c>
      <c r="G171" s="181" t="s">
        <v>162</v>
      </c>
      <c r="H171" s="182">
        <v>12273</v>
      </c>
      <c r="I171" s="186"/>
    </row>
    <row r="172" spans="2:9" ht="13.5" customHeight="1" x14ac:dyDescent="0.2">
      <c r="B172" s="165">
        <v>6220</v>
      </c>
      <c r="C172" s="189" t="s">
        <v>95</v>
      </c>
      <c r="D172" s="180">
        <v>43098</v>
      </c>
      <c r="E172" s="195">
        <v>156</v>
      </c>
      <c r="F172" s="181" t="s">
        <v>203</v>
      </c>
      <c r="G172" s="181" t="s">
        <v>162</v>
      </c>
      <c r="H172" s="182">
        <v>174</v>
      </c>
      <c r="I172" s="186"/>
    </row>
    <row r="173" spans="2:9" ht="13.5" customHeight="1" x14ac:dyDescent="0.2">
      <c r="B173" s="165">
        <v>6220</v>
      </c>
      <c r="C173" s="189" t="s">
        <v>95</v>
      </c>
      <c r="D173" s="180">
        <v>42766</v>
      </c>
      <c r="E173" s="168">
        <v>73</v>
      </c>
      <c r="F173" s="181" t="s">
        <v>203</v>
      </c>
      <c r="G173" s="181" t="s">
        <v>162</v>
      </c>
      <c r="H173" s="182">
        <v>596</v>
      </c>
      <c r="I173" s="186"/>
    </row>
    <row r="174" spans="2:9" ht="13.5" customHeight="1" x14ac:dyDescent="0.2">
      <c r="B174" s="165">
        <v>6220</v>
      </c>
      <c r="C174" s="189" t="s">
        <v>95</v>
      </c>
      <c r="D174" s="180">
        <v>42794</v>
      </c>
      <c r="E174" s="168">
        <v>74</v>
      </c>
      <c r="F174" s="181" t="s">
        <v>203</v>
      </c>
      <c r="G174" s="181" t="s">
        <v>162</v>
      </c>
      <c r="H174" s="182">
        <v>597</v>
      </c>
      <c r="I174" s="186"/>
    </row>
    <row r="175" spans="2:9" ht="13.5" customHeight="1" x14ac:dyDescent="0.2">
      <c r="B175" s="165">
        <v>6220</v>
      </c>
      <c r="C175" s="189" t="s">
        <v>95</v>
      </c>
      <c r="D175" s="180">
        <v>42825</v>
      </c>
      <c r="E175" s="168">
        <v>75</v>
      </c>
      <c r="F175" s="181" t="s">
        <v>203</v>
      </c>
      <c r="G175" s="181" t="s">
        <v>162</v>
      </c>
      <c r="H175" s="182">
        <v>599</v>
      </c>
      <c r="I175" s="186"/>
    </row>
    <row r="176" spans="2:9" ht="13.5" customHeight="1" x14ac:dyDescent="0.2">
      <c r="B176" s="165">
        <v>6220</v>
      </c>
      <c r="C176" s="189" t="s">
        <v>95</v>
      </c>
      <c r="D176" s="180">
        <v>42853</v>
      </c>
      <c r="E176" s="168">
        <v>76</v>
      </c>
      <c r="F176" s="181" t="s">
        <v>203</v>
      </c>
      <c r="G176" s="181" t="s">
        <v>162</v>
      </c>
      <c r="H176" s="182">
        <v>600</v>
      </c>
      <c r="I176" s="186"/>
    </row>
    <row r="177" spans="2:9" ht="13.5" customHeight="1" x14ac:dyDescent="0.2">
      <c r="B177" s="165">
        <v>6220</v>
      </c>
      <c r="C177" s="189" t="s">
        <v>95</v>
      </c>
      <c r="D177" s="180">
        <v>42886</v>
      </c>
      <c r="E177" s="168">
        <v>77</v>
      </c>
      <c r="F177" s="181" t="s">
        <v>203</v>
      </c>
      <c r="G177" s="181" t="s">
        <v>162</v>
      </c>
      <c r="H177" s="182">
        <v>584</v>
      </c>
      <c r="I177" s="186"/>
    </row>
    <row r="178" spans="2:9" ht="13.5" customHeight="1" x14ac:dyDescent="0.2">
      <c r="B178" s="165">
        <v>6220</v>
      </c>
      <c r="C178" s="189" t="s">
        <v>95</v>
      </c>
      <c r="D178" s="180">
        <v>42916</v>
      </c>
      <c r="E178" s="195">
        <v>78</v>
      </c>
      <c r="F178" s="181" t="s">
        <v>203</v>
      </c>
      <c r="G178" s="181" t="s">
        <v>162</v>
      </c>
      <c r="H178" s="182">
        <v>535</v>
      </c>
      <c r="I178" s="186"/>
    </row>
    <row r="179" spans="2:9" ht="13.5" customHeight="1" x14ac:dyDescent="0.2">
      <c r="B179" s="165">
        <v>6220</v>
      </c>
      <c r="C179" s="189" t="s">
        <v>95</v>
      </c>
      <c r="D179" s="180">
        <v>42947</v>
      </c>
      <c r="E179" s="195">
        <v>79</v>
      </c>
      <c r="F179" s="181" t="s">
        <v>203</v>
      </c>
      <c r="G179" s="181" t="s">
        <v>162</v>
      </c>
      <c r="H179" s="182">
        <v>501</v>
      </c>
      <c r="I179" s="186"/>
    </row>
    <row r="180" spans="2:9" ht="13.5" customHeight="1" x14ac:dyDescent="0.2">
      <c r="B180" s="165">
        <v>6220</v>
      </c>
      <c r="C180" s="189" t="s">
        <v>95</v>
      </c>
      <c r="D180" s="180">
        <v>42978</v>
      </c>
      <c r="E180" s="195">
        <v>80</v>
      </c>
      <c r="F180" s="181" t="s">
        <v>203</v>
      </c>
      <c r="G180" s="181" t="s">
        <v>162</v>
      </c>
      <c r="H180" s="182">
        <v>502</v>
      </c>
      <c r="I180" s="186"/>
    </row>
    <row r="181" spans="2:9" ht="13.5" customHeight="1" x14ac:dyDescent="0.2">
      <c r="B181" s="165">
        <v>6220</v>
      </c>
      <c r="C181" s="189" t="s">
        <v>95</v>
      </c>
      <c r="D181" s="180">
        <v>43007</v>
      </c>
      <c r="E181" s="168">
        <v>81</v>
      </c>
      <c r="F181" s="181" t="s">
        <v>203</v>
      </c>
      <c r="G181" s="181" t="s">
        <v>162</v>
      </c>
      <c r="H181" s="182">
        <v>503</v>
      </c>
      <c r="I181" s="186"/>
    </row>
    <row r="182" spans="2:9" ht="13.5" customHeight="1" x14ac:dyDescent="0.2">
      <c r="B182" s="165">
        <v>6220</v>
      </c>
      <c r="C182" s="189" t="s">
        <v>95</v>
      </c>
      <c r="D182" s="180">
        <v>43039</v>
      </c>
      <c r="E182" s="168">
        <v>82</v>
      </c>
      <c r="F182" s="181" t="s">
        <v>203</v>
      </c>
      <c r="G182" s="181" t="s">
        <v>162</v>
      </c>
      <c r="H182" s="182">
        <v>471</v>
      </c>
      <c r="I182" s="186"/>
    </row>
    <row r="183" spans="2:9" ht="13.5" customHeight="1" x14ac:dyDescent="0.2">
      <c r="B183" s="165">
        <v>6220</v>
      </c>
      <c r="C183" s="189" t="s">
        <v>95</v>
      </c>
      <c r="D183" s="180">
        <v>43069</v>
      </c>
      <c r="E183" s="168">
        <v>83</v>
      </c>
      <c r="F183" s="181" t="s">
        <v>203</v>
      </c>
      <c r="G183" s="181" t="s">
        <v>162</v>
      </c>
      <c r="H183" s="182">
        <v>455</v>
      </c>
      <c r="I183" s="186"/>
    </row>
    <row r="184" spans="2:9" ht="13.5" customHeight="1" x14ac:dyDescent="0.2">
      <c r="B184" s="165">
        <v>6220</v>
      </c>
      <c r="C184" s="189" t="s">
        <v>95</v>
      </c>
      <c r="D184" s="180">
        <v>43098</v>
      </c>
      <c r="E184" s="168">
        <v>84</v>
      </c>
      <c r="F184" s="181" t="s">
        <v>203</v>
      </c>
      <c r="G184" s="181" t="s">
        <v>162</v>
      </c>
      <c r="H184" s="182">
        <v>455</v>
      </c>
      <c r="I184" s="186"/>
    </row>
    <row r="185" spans="2:9" ht="13.5" customHeight="1" x14ac:dyDescent="0.2">
      <c r="B185" s="165">
        <v>6220</v>
      </c>
      <c r="C185" s="189" t="s">
        <v>95</v>
      </c>
      <c r="D185" s="180">
        <v>43100</v>
      </c>
      <c r="E185" s="168">
        <v>158</v>
      </c>
      <c r="F185" s="190" t="s">
        <v>326</v>
      </c>
      <c r="G185" s="181"/>
      <c r="H185" s="182">
        <v>175</v>
      </c>
      <c r="I185" s="186"/>
    </row>
    <row r="186" spans="2:9" ht="13.5" customHeight="1" x14ac:dyDescent="0.2">
      <c r="B186" s="165">
        <v>7810</v>
      </c>
      <c r="C186" s="189" t="str">
        <f>VLOOKUP(B186,aðalbók!$A$2:$C$32,2,0)</f>
        <v>Sparisj. Kópavogs, 403774</v>
      </c>
      <c r="D186" s="180">
        <v>42738</v>
      </c>
      <c r="E186" s="195">
        <v>1</v>
      </c>
      <c r="F186" s="181" t="s">
        <v>152</v>
      </c>
      <c r="G186" s="181"/>
      <c r="H186" s="179">
        <v>1000</v>
      </c>
      <c r="I186" s="186"/>
    </row>
    <row r="187" spans="2:9" ht="13.5" customHeight="1" x14ac:dyDescent="0.2">
      <c r="B187" s="165">
        <v>7810</v>
      </c>
      <c r="C187" s="189" t="str">
        <f>VLOOKUP(B187,aðalbók!$A$2:$C$32,2,0)</f>
        <v>Sparisj. Kópavogs, 403774</v>
      </c>
      <c r="D187" s="180">
        <v>42739</v>
      </c>
      <c r="E187" s="195">
        <v>2</v>
      </c>
      <c r="F187" s="181" t="s">
        <v>150</v>
      </c>
      <c r="G187" s="181" t="s">
        <v>196</v>
      </c>
      <c r="H187" s="179">
        <v>5000</v>
      </c>
      <c r="I187" s="186"/>
    </row>
    <row r="188" spans="2:9" ht="13.5" customHeight="1" x14ac:dyDescent="0.2">
      <c r="B188" s="165">
        <v>7810</v>
      </c>
      <c r="C188" s="189" t="str">
        <f>VLOOKUP(B188,aðalbók!$A$2:$C$32,2,0)</f>
        <v>Sparisj. Kópavogs, 403774</v>
      </c>
      <c r="D188" s="180">
        <v>42748</v>
      </c>
      <c r="E188" s="195">
        <v>3</v>
      </c>
      <c r="F188" s="181" t="s">
        <v>218</v>
      </c>
      <c r="G188" s="181" t="s">
        <v>198</v>
      </c>
      <c r="H188" s="182">
        <v>-137197</v>
      </c>
      <c r="I188" s="186"/>
    </row>
    <row r="189" spans="2:9" ht="13.5" customHeight="1" x14ac:dyDescent="0.2">
      <c r="B189" s="165">
        <v>7810</v>
      </c>
      <c r="C189" s="189" t="str">
        <f>VLOOKUP(B189,aðalbók!$A$2:$C$32,2,0)</f>
        <v>Sparisj. Kópavogs, 403774</v>
      </c>
      <c r="D189" s="180">
        <v>42751</v>
      </c>
      <c r="E189" s="195">
        <v>4</v>
      </c>
      <c r="F189" s="181" t="s">
        <v>182</v>
      </c>
      <c r="G189" s="181" t="s">
        <v>196</v>
      </c>
      <c r="H189" s="182">
        <v>-131673</v>
      </c>
      <c r="I189" s="186"/>
    </row>
    <row r="190" spans="2:9" ht="13.5" customHeight="1" x14ac:dyDescent="0.2">
      <c r="B190" s="165">
        <v>7810</v>
      </c>
      <c r="C190" s="189" t="str">
        <f>VLOOKUP(B190,aðalbók!$A$2:$C$32,2,0)</f>
        <v>Sparisj. Kópavogs, 403774</v>
      </c>
      <c r="D190" s="180">
        <v>42755</v>
      </c>
      <c r="E190" s="195">
        <v>5</v>
      </c>
      <c r="F190" s="181" t="s">
        <v>151</v>
      </c>
      <c r="G190" s="181" t="s">
        <v>201</v>
      </c>
      <c r="H190" s="182">
        <v>-129102</v>
      </c>
      <c r="I190" s="186"/>
    </row>
    <row r="191" spans="2:9" ht="13.5" customHeight="1" x14ac:dyDescent="0.2">
      <c r="B191" s="165">
        <v>7810</v>
      </c>
      <c r="C191" s="189" t="str">
        <f>VLOOKUP(B191,aðalbók!$A$2:$C$32,2,0)</f>
        <v>Sparisj. Kópavogs, 403774</v>
      </c>
      <c r="D191" s="180">
        <v>42755</v>
      </c>
      <c r="E191" s="195">
        <v>6</v>
      </c>
      <c r="F191" s="181" t="s">
        <v>177</v>
      </c>
      <c r="G191" s="181" t="s">
        <v>200</v>
      </c>
      <c r="H191" s="182">
        <v>-165478</v>
      </c>
      <c r="I191" s="186"/>
    </row>
    <row r="192" spans="2:9" ht="13.5" customHeight="1" x14ac:dyDescent="0.2">
      <c r="B192" s="165">
        <v>7810</v>
      </c>
      <c r="C192" s="189" t="str">
        <f>VLOOKUP(B192,aðalbók!$A$2:$C$32,2,0)</f>
        <v>Sparisj. Kópavogs, 403774</v>
      </c>
      <c r="D192" s="180">
        <v>42769</v>
      </c>
      <c r="E192" s="195">
        <v>7</v>
      </c>
      <c r="F192" s="181" t="s">
        <v>152</v>
      </c>
      <c r="G192" s="181"/>
      <c r="H192" s="179">
        <v>1000</v>
      </c>
      <c r="I192" s="186"/>
    </row>
    <row r="193" spans="2:9" ht="13.5" customHeight="1" x14ac:dyDescent="0.2">
      <c r="B193" s="165">
        <v>7810</v>
      </c>
      <c r="C193" s="189" t="str">
        <f>VLOOKUP(B193,aðalbók!$A$2:$C$32,2,0)</f>
        <v>Sparisj. Kópavogs, 403774</v>
      </c>
      <c r="D193" s="180">
        <v>42776</v>
      </c>
      <c r="E193" s="195">
        <v>8</v>
      </c>
      <c r="F193" s="181" t="s">
        <v>150</v>
      </c>
      <c r="G193" s="181" t="s">
        <v>196</v>
      </c>
      <c r="H193" s="179">
        <v>5000</v>
      </c>
      <c r="I193" s="186"/>
    </row>
    <row r="194" spans="2:9" ht="13.5" customHeight="1" x14ac:dyDescent="0.2">
      <c r="B194" s="165">
        <v>7810</v>
      </c>
      <c r="C194" s="189" t="str">
        <f>VLOOKUP(B194,aðalbók!$A$2:$C$32,2,0)</f>
        <v>Sparisj. Kópavogs, 403774</v>
      </c>
      <c r="D194" s="180">
        <v>42788</v>
      </c>
      <c r="E194" s="195">
        <v>9</v>
      </c>
      <c r="F194" s="181" t="s">
        <v>159</v>
      </c>
      <c r="G194" s="181" t="s">
        <v>235</v>
      </c>
      <c r="H194" s="182">
        <v>-4888</v>
      </c>
      <c r="I194" s="186"/>
    </row>
    <row r="195" spans="2:9" ht="13.5" customHeight="1" x14ac:dyDescent="0.2">
      <c r="B195" s="165">
        <v>7810</v>
      </c>
      <c r="C195" s="189" t="str">
        <f>VLOOKUP(B195,aðalbók!$A$2:$C$32,2,0)</f>
        <v>Sparisj. Kópavogs, 403774</v>
      </c>
      <c r="D195" s="180">
        <v>42797</v>
      </c>
      <c r="E195" s="195">
        <v>10</v>
      </c>
      <c r="F195" s="181" t="s">
        <v>150</v>
      </c>
      <c r="G195" s="181" t="s">
        <v>196</v>
      </c>
      <c r="H195" s="179">
        <v>5000</v>
      </c>
      <c r="I195" s="186"/>
    </row>
    <row r="196" spans="2:9" ht="13.5" customHeight="1" x14ac:dyDescent="0.2">
      <c r="B196" s="165">
        <v>7810</v>
      </c>
      <c r="C196" s="189" t="str">
        <f>VLOOKUP(B196,aðalbók!$A$2:$C$32,2,0)</f>
        <v>Sparisj. Kópavogs, 403774</v>
      </c>
      <c r="D196" s="180">
        <v>42797</v>
      </c>
      <c r="E196" s="195">
        <v>11</v>
      </c>
      <c r="F196" s="181" t="s">
        <v>152</v>
      </c>
      <c r="G196" s="181"/>
      <c r="H196" s="179">
        <v>1000</v>
      </c>
      <c r="I196" s="186"/>
    </row>
    <row r="197" spans="2:9" ht="13.5" customHeight="1" x14ac:dyDescent="0.2">
      <c r="B197" s="165">
        <v>7810</v>
      </c>
      <c r="C197" s="189" t="str">
        <f>VLOOKUP(B197,aðalbók!$A$2:$C$32,2,0)</f>
        <v>Sparisj. Kópavogs, 403774</v>
      </c>
      <c r="D197" s="180">
        <v>42828</v>
      </c>
      <c r="E197" s="195">
        <v>12</v>
      </c>
      <c r="F197" s="181" t="s">
        <v>152</v>
      </c>
      <c r="G197" s="181"/>
      <c r="H197" s="179">
        <v>1000</v>
      </c>
      <c r="I197" s="186"/>
    </row>
    <row r="198" spans="2:9" ht="13.5" customHeight="1" x14ac:dyDescent="0.2">
      <c r="B198" s="165">
        <v>7810</v>
      </c>
      <c r="C198" s="189" t="str">
        <f>VLOOKUP(B198,aðalbók!$A$2:$C$32,2,0)</f>
        <v>Sparisj. Kópavogs, 403774</v>
      </c>
      <c r="D198" s="180">
        <v>42835</v>
      </c>
      <c r="E198" s="195">
        <v>13</v>
      </c>
      <c r="F198" s="181" t="s">
        <v>150</v>
      </c>
      <c r="G198" s="181" t="s">
        <v>196</v>
      </c>
      <c r="H198" s="179">
        <v>5000</v>
      </c>
      <c r="I198" s="186"/>
    </row>
    <row r="199" spans="2:9" ht="13.5" customHeight="1" x14ac:dyDescent="0.2">
      <c r="B199" s="165">
        <v>7810</v>
      </c>
      <c r="C199" s="189" t="str">
        <f>VLOOKUP(B199,aðalbók!$A$2:$C$32,2,0)</f>
        <v>Sparisj. Kópavogs, 403774</v>
      </c>
      <c r="D199" s="180">
        <v>42844</v>
      </c>
      <c r="E199" s="195">
        <v>14</v>
      </c>
      <c r="F199" s="181" t="s">
        <v>194</v>
      </c>
      <c r="G199" s="181" t="s">
        <v>196</v>
      </c>
      <c r="H199" s="182">
        <v>-500000</v>
      </c>
      <c r="I199" s="186"/>
    </row>
    <row r="200" spans="2:9" ht="13.5" customHeight="1" x14ac:dyDescent="0.2">
      <c r="B200" s="165">
        <v>7810</v>
      </c>
      <c r="C200" s="189" t="str">
        <f>VLOOKUP(B200,aðalbók!$A$2:$C$32,2,0)</f>
        <v>Sparisj. Kópavogs, 403774</v>
      </c>
      <c r="D200" s="180">
        <v>42857</v>
      </c>
      <c r="E200" s="195">
        <v>15</v>
      </c>
      <c r="F200" s="181" t="s">
        <v>150</v>
      </c>
      <c r="G200" s="181" t="s">
        <v>196</v>
      </c>
      <c r="H200" s="179">
        <v>5000</v>
      </c>
      <c r="I200" s="186"/>
    </row>
    <row r="201" spans="2:9" ht="13.5" customHeight="1" x14ac:dyDescent="0.2">
      <c r="B201" s="165">
        <v>7810</v>
      </c>
      <c r="C201" s="189" t="str">
        <f>VLOOKUP(B201,aðalbók!$A$2:$C$32,2,0)</f>
        <v>Sparisj. Kópavogs, 403774</v>
      </c>
      <c r="D201" s="180">
        <v>42858</v>
      </c>
      <c r="E201" s="195">
        <v>16</v>
      </c>
      <c r="F201" s="181" t="s">
        <v>152</v>
      </c>
      <c r="G201" s="181"/>
      <c r="H201" s="179">
        <v>1000</v>
      </c>
      <c r="I201" s="186"/>
    </row>
    <row r="202" spans="2:9" ht="13.5" customHeight="1" x14ac:dyDescent="0.2">
      <c r="B202" s="165">
        <v>7810</v>
      </c>
      <c r="C202" s="189" t="str">
        <f>VLOOKUP(B202,aðalbók!$A$2:$C$32,2,0)</f>
        <v>Sparisj. Kópavogs, 403774</v>
      </c>
      <c r="D202" s="180">
        <v>42888</v>
      </c>
      <c r="E202" s="195">
        <v>17</v>
      </c>
      <c r="F202" s="181" t="s">
        <v>150</v>
      </c>
      <c r="G202" s="181" t="s">
        <v>196</v>
      </c>
      <c r="H202" s="179">
        <v>5000</v>
      </c>
      <c r="I202" s="186"/>
    </row>
    <row r="203" spans="2:9" ht="13.5" customHeight="1" x14ac:dyDescent="0.2">
      <c r="B203" s="165">
        <v>7810</v>
      </c>
      <c r="C203" s="189" t="str">
        <f>VLOOKUP(B203,aðalbók!$A$2:$C$32,2,0)</f>
        <v>Sparisj. Kópavogs, 403774</v>
      </c>
      <c r="D203" s="180">
        <v>42892</v>
      </c>
      <c r="E203" s="195">
        <v>18</v>
      </c>
      <c r="F203" s="181" t="s">
        <v>152</v>
      </c>
      <c r="G203" s="181"/>
      <c r="H203" s="179">
        <v>1000</v>
      </c>
      <c r="I203" s="186"/>
    </row>
    <row r="204" spans="2:9" ht="13.5" customHeight="1" x14ac:dyDescent="0.2">
      <c r="B204" s="165">
        <v>7810</v>
      </c>
      <c r="C204" s="189" t="str">
        <f>VLOOKUP(B204,aðalbók!$A$2:$C$32,2,0)</f>
        <v>Sparisj. Kópavogs, 403774</v>
      </c>
      <c r="D204" s="180">
        <v>42907</v>
      </c>
      <c r="E204" s="195">
        <v>19</v>
      </c>
      <c r="F204" s="181" t="s">
        <v>219</v>
      </c>
      <c r="G204" s="181" t="s">
        <v>196</v>
      </c>
      <c r="H204" s="179">
        <v>5000</v>
      </c>
      <c r="I204" s="186"/>
    </row>
    <row r="205" spans="2:9" ht="13.5" customHeight="1" x14ac:dyDescent="0.2">
      <c r="B205" s="165">
        <v>7810</v>
      </c>
      <c r="C205" s="189" t="str">
        <f>VLOOKUP(B205,aðalbók!$A$2:$C$32,2,0)</f>
        <v>Sparisj. Kópavogs, 403774</v>
      </c>
      <c r="D205" s="180">
        <v>42919</v>
      </c>
      <c r="E205" s="195">
        <v>20</v>
      </c>
      <c r="F205" s="181" t="s">
        <v>152</v>
      </c>
      <c r="G205" s="181"/>
      <c r="H205" s="179">
        <v>1000</v>
      </c>
      <c r="I205" s="186"/>
    </row>
    <row r="206" spans="2:9" ht="13.5" customHeight="1" x14ac:dyDescent="0.2">
      <c r="B206" s="165">
        <v>7810</v>
      </c>
      <c r="C206" s="189" t="str">
        <f>VLOOKUP(B206,aðalbók!$A$2:$C$32,2,0)</f>
        <v>Sparisj. Kópavogs, 403774</v>
      </c>
      <c r="D206" s="180">
        <v>42923</v>
      </c>
      <c r="E206" s="195">
        <v>21</v>
      </c>
      <c r="F206" s="181" t="s">
        <v>150</v>
      </c>
      <c r="G206" s="181" t="s">
        <v>196</v>
      </c>
      <c r="H206" s="179">
        <v>5000</v>
      </c>
      <c r="I206" s="186"/>
    </row>
    <row r="207" spans="2:9" ht="13.5" customHeight="1" x14ac:dyDescent="0.2">
      <c r="B207" s="165">
        <v>7810</v>
      </c>
      <c r="C207" s="189" t="str">
        <f>VLOOKUP(B207,aðalbók!$A$2:$C$32,2,0)</f>
        <v>Sparisj. Kópavogs, 403774</v>
      </c>
      <c r="D207" s="180">
        <v>42950</v>
      </c>
      <c r="E207" s="195">
        <v>22</v>
      </c>
      <c r="F207" s="181" t="s">
        <v>150</v>
      </c>
      <c r="G207" s="181" t="s">
        <v>196</v>
      </c>
      <c r="H207" s="179">
        <v>5000</v>
      </c>
      <c r="I207" s="186"/>
    </row>
    <row r="208" spans="2:9" ht="13.5" customHeight="1" x14ac:dyDescent="0.2">
      <c r="B208" s="165">
        <v>7810</v>
      </c>
      <c r="C208" s="189" t="s">
        <v>96</v>
      </c>
      <c r="D208" s="180">
        <v>42950</v>
      </c>
      <c r="E208" s="195">
        <v>23</v>
      </c>
      <c r="F208" s="181" t="s">
        <v>152</v>
      </c>
      <c r="G208" s="181"/>
      <c r="H208" s="179">
        <v>1000</v>
      </c>
      <c r="I208" s="186"/>
    </row>
    <row r="209" spans="2:9" ht="13.5" customHeight="1" x14ac:dyDescent="0.2">
      <c r="B209" s="165">
        <v>7810</v>
      </c>
      <c r="C209" s="189" t="str">
        <f>VLOOKUP(B209,aðalbók!$A$2:$C$32,2,0)</f>
        <v>Sparisj. Kópavogs, 403774</v>
      </c>
      <c r="D209" s="180">
        <v>42982</v>
      </c>
      <c r="E209" s="195">
        <v>24</v>
      </c>
      <c r="F209" s="181" t="s">
        <v>150</v>
      </c>
      <c r="G209" s="181" t="s">
        <v>196</v>
      </c>
      <c r="H209" s="179">
        <v>5000</v>
      </c>
      <c r="I209" s="186"/>
    </row>
    <row r="210" spans="2:9" ht="13.5" customHeight="1" x14ac:dyDescent="0.2">
      <c r="B210" s="165">
        <v>7810</v>
      </c>
      <c r="C210" s="189" t="str">
        <f>VLOOKUP(B210,aðalbók!$A$2:$C$32,2,0)</f>
        <v>Sparisj. Kópavogs, 403774</v>
      </c>
      <c r="D210" s="180">
        <v>42982</v>
      </c>
      <c r="E210" s="195">
        <v>25</v>
      </c>
      <c r="F210" s="181" t="s">
        <v>152</v>
      </c>
      <c r="G210" s="181"/>
      <c r="H210" s="179">
        <v>1000</v>
      </c>
      <c r="I210" s="186"/>
    </row>
    <row r="211" spans="2:9" ht="13.5" customHeight="1" x14ac:dyDescent="0.2">
      <c r="B211" s="165">
        <v>7810</v>
      </c>
      <c r="C211" s="189" t="str">
        <f>VLOOKUP(B211,aðalbók!$A$2:$C$32,2,0)</f>
        <v>Sparisj. Kópavogs, 403774</v>
      </c>
      <c r="D211" s="180">
        <v>43000</v>
      </c>
      <c r="E211" s="195">
        <v>26</v>
      </c>
      <c r="F211" s="181" t="s">
        <v>176</v>
      </c>
      <c r="G211" s="181" t="s">
        <v>196</v>
      </c>
      <c r="H211" s="182">
        <v>-1000000</v>
      </c>
      <c r="I211" s="186"/>
    </row>
    <row r="212" spans="2:9" ht="13.5" customHeight="1" x14ac:dyDescent="0.2">
      <c r="B212" s="165">
        <v>7810</v>
      </c>
      <c r="C212" s="189" t="str">
        <f>VLOOKUP(B212,aðalbók!$A$2:$C$32,2,0)</f>
        <v>Sparisj. Kópavogs, 403774</v>
      </c>
      <c r="D212" s="180">
        <v>43010</v>
      </c>
      <c r="E212" s="195">
        <v>27</v>
      </c>
      <c r="F212" s="181" t="s">
        <v>150</v>
      </c>
      <c r="G212" s="181" t="s">
        <v>196</v>
      </c>
      <c r="H212" s="179">
        <v>5000</v>
      </c>
      <c r="I212" s="186"/>
    </row>
    <row r="213" spans="2:9" ht="13.5" customHeight="1" x14ac:dyDescent="0.2">
      <c r="B213" s="165">
        <v>7810</v>
      </c>
      <c r="C213" s="189" t="str">
        <f>VLOOKUP(B213,aðalbók!$A$2:$C$32,2,0)</f>
        <v>Sparisj. Kópavogs, 403774</v>
      </c>
      <c r="D213" s="180">
        <v>43011</v>
      </c>
      <c r="E213" s="195">
        <v>28</v>
      </c>
      <c r="F213" s="181" t="s">
        <v>152</v>
      </c>
      <c r="G213" s="181"/>
      <c r="H213" s="179">
        <v>1000</v>
      </c>
      <c r="I213" s="186"/>
    </row>
    <row r="214" spans="2:9" ht="13.5" customHeight="1" x14ac:dyDescent="0.2">
      <c r="B214" s="165">
        <v>7810</v>
      </c>
      <c r="C214" s="189" t="str">
        <f>VLOOKUP(B214,aðalbók!$A$2:$C$32,2,0)</f>
        <v>Sparisj. Kópavogs, 403774</v>
      </c>
      <c r="D214" s="180">
        <v>43033</v>
      </c>
      <c r="E214" s="195">
        <v>29</v>
      </c>
      <c r="F214" s="181" t="s">
        <v>220</v>
      </c>
      <c r="G214" s="181" t="s">
        <v>196</v>
      </c>
      <c r="H214" s="179">
        <v>50000</v>
      </c>
      <c r="I214" s="186"/>
    </row>
    <row r="215" spans="2:9" ht="13.5" customHeight="1" x14ac:dyDescent="0.2">
      <c r="B215" s="165">
        <v>7810</v>
      </c>
      <c r="C215" s="189" t="str">
        <f>VLOOKUP(B215,aðalbók!$A$2:$C$32,2,0)</f>
        <v>Sparisj. Kópavogs, 403774</v>
      </c>
      <c r="D215" s="180">
        <v>43042</v>
      </c>
      <c r="E215" s="195">
        <v>30</v>
      </c>
      <c r="F215" s="181" t="s">
        <v>152</v>
      </c>
      <c r="G215" s="181"/>
      <c r="H215" s="179">
        <v>1000</v>
      </c>
      <c r="I215" s="186"/>
    </row>
    <row r="216" spans="2:9" ht="13.5" customHeight="1" x14ac:dyDescent="0.2">
      <c r="B216" s="165">
        <v>7810</v>
      </c>
      <c r="C216" s="189" t="str">
        <f>VLOOKUP(B216,aðalbók!$A$2:$C$32,2,0)</f>
        <v>Sparisj. Kópavogs, 403774</v>
      </c>
      <c r="D216" s="180">
        <v>43046</v>
      </c>
      <c r="E216" s="195">
        <v>31</v>
      </c>
      <c r="F216" s="181" t="s">
        <v>153</v>
      </c>
      <c r="G216" s="181" t="s">
        <v>196</v>
      </c>
      <c r="H216" s="179">
        <v>400000</v>
      </c>
      <c r="I216" s="186"/>
    </row>
    <row r="217" spans="2:9" ht="13.5" customHeight="1" x14ac:dyDescent="0.2">
      <c r="B217" s="165">
        <v>7810</v>
      </c>
      <c r="C217" s="189" t="str">
        <f>VLOOKUP(B217,aðalbók!$A$2:$C$32,2,0)</f>
        <v>Sparisj. Kópavogs, 403774</v>
      </c>
      <c r="D217" s="180">
        <v>43052</v>
      </c>
      <c r="E217" s="195">
        <v>32</v>
      </c>
      <c r="F217" s="181" t="s">
        <v>150</v>
      </c>
      <c r="G217" s="181" t="s">
        <v>196</v>
      </c>
      <c r="H217" s="179">
        <v>5000</v>
      </c>
      <c r="I217" s="186"/>
    </row>
    <row r="218" spans="2:9" ht="13.5" customHeight="1" x14ac:dyDescent="0.2">
      <c r="B218" s="165">
        <v>7810</v>
      </c>
      <c r="C218" s="189" t="str">
        <f>VLOOKUP(B218,aðalbók!$A$2:$C$32,2,0)</f>
        <v>Sparisj. Kópavogs, 403774</v>
      </c>
      <c r="D218" s="180">
        <v>43053</v>
      </c>
      <c r="E218" s="195">
        <v>33</v>
      </c>
      <c r="F218" s="181" t="s">
        <v>221</v>
      </c>
      <c r="G218" s="181" t="s">
        <v>196</v>
      </c>
      <c r="H218" s="179">
        <v>25000</v>
      </c>
      <c r="I218" s="186"/>
    </row>
    <row r="219" spans="2:9" ht="13.5" customHeight="1" x14ac:dyDescent="0.2">
      <c r="B219" s="165">
        <v>7810</v>
      </c>
      <c r="C219" s="189" t="str">
        <f>VLOOKUP(B219,aðalbók!$A$2:$C$32,2,0)</f>
        <v>Sparisj. Kópavogs, 403774</v>
      </c>
      <c r="D219" s="180">
        <v>43053</v>
      </c>
      <c r="E219" s="195">
        <v>34</v>
      </c>
      <c r="F219" s="181" t="s">
        <v>222</v>
      </c>
      <c r="G219" s="181" t="s">
        <v>199</v>
      </c>
      <c r="H219" s="179">
        <v>20000</v>
      </c>
      <c r="I219" s="186"/>
    </row>
    <row r="220" spans="2:9" ht="13.5" customHeight="1" x14ac:dyDescent="0.2">
      <c r="B220" s="165">
        <v>7810</v>
      </c>
      <c r="C220" s="189" t="str">
        <f>VLOOKUP(B220,aðalbók!$A$2:$C$32,2,0)</f>
        <v>Sparisj. Kópavogs, 403774</v>
      </c>
      <c r="D220" s="180">
        <v>43053</v>
      </c>
      <c r="E220" s="195">
        <v>35</v>
      </c>
      <c r="F220" s="181" t="s">
        <v>223</v>
      </c>
      <c r="G220" s="181" t="s">
        <v>196</v>
      </c>
      <c r="H220" s="179">
        <v>100000</v>
      </c>
      <c r="I220" s="186"/>
    </row>
    <row r="221" spans="2:9" ht="13.5" customHeight="1" x14ac:dyDescent="0.2">
      <c r="B221" s="165">
        <v>7810</v>
      </c>
      <c r="C221" s="189" t="str">
        <f>VLOOKUP(B221,aðalbók!$A$2:$C$32,2,0)</f>
        <v>Sparisj. Kópavogs, 403774</v>
      </c>
      <c r="D221" s="180">
        <v>43054</v>
      </c>
      <c r="E221" s="195">
        <v>36</v>
      </c>
      <c r="F221" s="181" t="s">
        <v>178</v>
      </c>
      <c r="G221" s="181" t="s">
        <v>196</v>
      </c>
      <c r="H221" s="179">
        <v>10000</v>
      </c>
      <c r="I221" s="186"/>
    </row>
    <row r="222" spans="2:9" ht="13.5" customHeight="1" x14ac:dyDescent="0.2">
      <c r="B222" s="165">
        <v>7810</v>
      </c>
      <c r="C222" s="189" t="str">
        <f>VLOOKUP(B222,aðalbók!$A$2:$C$32,2,0)</f>
        <v>Sparisj. Kópavogs, 403774</v>
      </c>
      <c r="D222" s="180">
        <v>43060</v>
      </c>
      <c r="E222" s="195">
        <v>37</v>
      </c>
      <c r="F222" s="181" t="s">
        <v>179</v>
      </c>
      <c r="G222" s="181" t="s">
        <v>196</v>
      </c>
      <c r="H222" s="179">
        <v>200000</v>
      </c>
      <c r="I222" s="186"/>
    </row>
    <row r="223" spans="2:9" ht="13.5" customHeight="1" x14ac:dyDescent="0.2">
      <c r="B223" s="165">
        <v>7810</v>
      </c>
      <c r="C223" s="189" t="str">
        <f>VLOOKUP(B223,aðalbók!$A$2:$C$32,2,0)</f>
        <v>Sparisj. Kópavogs, 403774</v>
      </c>
      <c r="D223" s="180">
        <v>43062</v>
      </c>
      <c r="E223" s="195">
        <v>38</v>
      </c>
      <c r="F223" s="181" t="s">
        <v>128</v>
      </c>
      <c r="G223" s="181" t="s">
        <v>196</v>
      </c>
      <c r="H223" s="179">
        <v>2000000</v>
      </c>
      <c r="I223" s="186"/>
    </row>
    <row r="224" spans="2:9" ht="13.5" customHeight="1" x14ac:dyDescent="0.2">
      <c r="B224" s="165">
        <v>7810</v>
      </c>
      <c r="C224" s="189" t="str">
        <f>VLOOKUP(B224,aðalbók!$A$2:$C$32,2,0)</f>
        <v>Sparisj. Kópavogs, 403774</v>
      </c>
      <c r="D224" s="180">
        <v>43063</v>
      </c>
      <c r="E224" s="195">
        <v>39</v>
      </c>
      <c r="F224" s="181" t="s">
        <v>180</v>
      </c>
      <c r="G224" s="181" t="s">
        <v>196</v>
      </c>
      <c r="H224" s="179">
        <v>50000</v>
      </c>
      <c r="I224" s="186"/>
    </row>
    <row r="225" spans="2:9" ht="13.5" customHeight="1" x14ac:dyDescent="0.2">
      <c r="B225" s="165">
        <v>7810</v>
      </c>
      <c r="C225" s="189" t="str">
        <f>VLOOKUP(B225,aðalbók!$A$2:$C$32,2,0)</f>
        <v>Sparisj. Kópavogs, 403774</v>
      </c>
      <c r="D225" s="180">
        <v>43073</v>
      </c>
      <c r="E225" s="195">
        <v>40</v>
      </c>
      <c r="F225" s="181" t="s">
        <v>152</v>
      </c>
      <c r="G225" s="181"/>
      <c r="H225" s="179">
        <v>1000</v>
      </c>
      <c r="I225" s="186"/>
    </row>
    <row r="226" spans="2:9" ht="13.5" customHeight="1" x14ac:dyDescent="0.2">
      <c r="B226" s="165">
        <v>7810</v>
      </c>
      <c r="C226" s="189" t="str">
        <f>VLOOKUP(B226,aðalbók!$A$2:$C$32,2,0)</f>
        <v>Sparisj. Kópavogs, 403774</v>
      </c>
      <c r="D226" s="180">
        <v>43075</v>
      </c>
      <c r="E226" s="195">
        <v>41</v>
      </c>
      <c r="F226" s="181" t="s">
        <v>194</v>
      </c>
      <c r="G226" s="181" t="s">
        <v>196</v>
      </c>
      <c r="H226" s="182">
        <v>-2000000</v>
      </c>
      <c r="I226" s="186"/>
    </row>
    <row r="227" spans="2:9" ht="13.5" customHeight="1" x14ac:dyDescent="0.2">
      <c r="B227" s="165">
        <v>7810</v>
      </c>
      <c r="C227" s="189" t="str">
        <f>VLOOKUP(B227,aðalbók!$A$2:$C$32,2,0)</f>
        <v>Sparisj. Kópavogs, 403774</v>
      </c>
      <c r="D227" s="180">
        <v>43075</v>
      </c>
      <c r="E227" s="195">
        <v>42</v>
      </c>
      <c r="F227" s="181" t="s">
        <v>224</v>
      </c>
      <c r="G227" s="181" t="s">
        <v>196</v>
      </c>
      <c r="H227" s="179">
        <v>25000</v>
      </c>
      <c r="I227" s="186"/>
    </row>
    <row r="228" spans="2:9" ht="13.5" customHeight="1" x14ac:dyDescent="0.2">
      <c r="B228" s="165">
        <v>7810</v>
      </c>
      <c r="C228" s="189" t="str">
        <f>VLOOKUP(B228,aðalbók!$A$2:$C$32,2,0)</f>
        <v>Sparisj. Kópavogs, 403774</v>
      </c>
      <c r="D228" s="180">
        <v>43075</v>
      </c>
      <c r="E228" s="195">
        <v>43</v>
      </c>
      <c r="F228" s="181" t="s">
        <v>176</v>
      </c>
      <c r="G228" s="181" t="s">
        <v>196</v>
      </c>
      <c r="H228" s="182">
        <v>-2000000</v>
      </c>
      <c r="I228" s="186"/>
    </row>
    <row r="229" spans="2:9" ht="13.5" customHeight="1" x14ac:dyDescent="0.2">
      <c r="B229" s="165">
        <v>7810</v>
      </c>
      <c r="C229" s="189" t="str">
        <f>VLOOKUP(B229,aðalbók!$A$2:$C$32,2,0)</f>
        <v>Sparisj. Kópavogs, 403774</v>
      </c>
      <c r="D229" s="180">
        <v>43076</v>
      </c>
      <c r="E229" s="195">
        <v>44</v>
      </c>
      <c r="F229" s="181" t="s">
        <v>193</v>
      </c>
      <c r="G229" s="181" t="s">
        <v>196</v>
      </c>
      <c r="H229" s="179">
        <v>50000</v>
      </c>
      <c r="I229" s="186"/>
    </row>
    <row r="230" spans="2:9" ht="13.5" customHeight="1" x14ac:dyDescent="0.2">
      <c r="B230" s="165">
        <v>7810</v>
      </c>
      <c r="C230" s="189" t="str">
        <f>VLOOKUP(B230,aðalbók!$A$2:$C$32,2,0)</f>
        <v>Sparisj. Kópavogs, 403774</v>
      </c>
      <c r="D230" s="180">
        <v>43076</v>
      </c>
      <c r="E230" s="195">
        <v>45</v>
      </c>
      <c r="F230" s="181" t="s">
        <v>155</v>
      </c>
      <c r="G230" s="181" t="s">
        <v>196</v>
      </c>
      <c r="H230" s="179">
        <v>15000</v>
      </c>
      <c r="I230" s="186"/>
    </row>
    <row r="231" spans="2:9" ht="13.5" customHeight="1" x14ac:dyDescent="0.2">
      <c r="B231" s="165">
        <v>7810</v>
      </c>
      <c r="C231" s="189" t="str">
        <f>VLOOKUP(B231,aðalbók!$A$2:$C$32,2,0)</f>
        <v>Sparisj. Kópavogs, 403774</v>
      </c>
      <c r="D231" s="180">
        <v>43076</v>
      </c>
      <c r="E231" s="195">
        <v>46</v>
      </c>
      <c r="F231" s="181" t="s">
        <v>150</v>
      </c>
      <c r="G231" s="181" t="s">
        <v>196</v>
      </c>
      <c r="H231" s="179">
        <v>10000</v>
      </c>
      <c r="I231" s="186"/>
    </row>
    <row r="232" spans="2:9" ht="13.5" customHeight="1" x14ac:dyDescent="0.2">
      <c r="B232" s="165">
        <v>7810</v>
      </c>
      <c r="C232" s="189" t="str">
        <f>VLOOKUP(B232,aðalbók!$A$2:$C$32,2,0)</f>
        <v>Sparisj. Kópavogs, 403774</v>
      </c>
      <c r="D232" s="180">
        <v>43076</v>
      </c>
      <c r="E232" s="195">
        <v>47</v>
      </c>
      <c r="F232" s="181" t="s">
        <v>156</v>
      </c>
      <c r="G232" s="181" t="s">
        <v>196</v>
      </c>
      <c r="H232" s="179">
        <v>50000</v>
      </c>
      <c r="I232" s="186"/>
    </row>
    <row r="233" spans="2:9" ht="13.5" customHeight="1" x14ac:dyDescent="0.2">
      <c r="B233" s="165">
        <v>7810</v>
      </c>
      <c r="C233" s="189" t="str">
        <f>VLOOKUP(B233,aðalbók!$A$2:$C$32,2,0)</f>
        <v>Sparisj. Kópavogs, 403774</v>
      </c>
      <c r="D233" s="180">
        <v>43082</v>
      </c>
      <c r="E233" s="195">
        <v>48</v>
      </c>
      <c r="F233" s="181" t="s">
        <v>225</v>
      </c>
      <c r="G233" s="181" t="s">
        <v>196</v>
      </c>
      <c r="H233" s="179">
        <v>400000</v>
      </c>
      <c r="I233" s="186"/>
    </row>
    <row r="234" spans="2:9" ht="13.5" customHeight="1" x14ac:dyDescent="0.2">
      <c r="B234" s="165">
        <v>7810</v>
      </c>
      <c r="C234" s="189" t="str">
        <f>VLOOKUP(B234,aðalbók!$A$2:$C$32,2,0)</f>
        <v>Sparisj. Kópavogs, 403774</v>
      </c>
      <c r="D234" s="180">
        <v>43084</v>
      </c>
      <c r="E234" s="195">
        <v>49</v>
      </c>
      <c r="F234" s="181" t="s">
        <v>190</v>
      </c>
      <c r="G234" s="181" t="s">
        <v>197</v>
      </c>
      <c r="H234" s="179">
        <v>500000</v>
      </c>
      <c r="I234" s="186"/>
    </row>
    <row r="235" spans="2:9" ht="13.5" customHeight="1" x14ac:dyDescent="0.2">
      <c r="B235" s="165">
        <v>7810</v>
      </c>
      <c r="C235" s="189" t="str">
        <f>VLOOKUP(B235,aðalbók!$A$2:$C$32,2,0)</f>
        <v>Sparisj. Kópavogs, 403774</v>
      </c>
      <c r="D235" s="180">
        <v>43084</v>
      </c>
      <c r="E235" s="195">
        <v>50</v>
      </c>
      <c r="F235" s="181" t="s">
        <v>255</v>
      </c>
      <c r="G235" s="181" t="s">
        <v>196</v>
      </c>
      <c r="H235" s="182">
        <v>-11600</v>
      </c>
      <c r="I235" s="186"/>
    </row>
    <row r="236" spans="2:9" ht="13.5" customHeight="1" x14ac:dyDescent="0.2">
      <c r="B236" s="165">
        <v>7810</v>
      </c>
      <c r="C236" s="189" t="str">
        <f>VLOOKUP(B236,aðalbók!$A$2:$C$32,2,0)</f>
        <v>Sparisj. Kópavogs, 403774</v>
      </c>
      <c r="D236" s="180">
        <v>43087</v>
      </c>
      <c r="E236" s="195">
        <v>51</v>
      </c>
      <c r="F236" s="181" t="s">
        <v>195</v>
      </c>
      <c r="G236" s="181" t="s">
        <v>196</v>
      </c>
      <c r="H236" s="179">
        <v>50000</v>
      </c>
      <c r="I236" s="186"/>
    </row>
    <row r="237" spans="2:9" ht="13.5" customHeight="1" x14ac:dyDescent="0.2">
      <c r="B237" s="165">
        <v>7810</v>
      </c>
      <c r="C237" s="189" t="str">
        <f>VLOOKUP(B237,aðalbók!$A$2:$C$32,2,0)</f>
        <v>Sparisj. Kópavogs, 403774</v>
      </c>
      <c r="D237" s="180">
        <v>43089</v>
      </c>
      <c r="E237" s="195">
        <v>52</v>
      </c>
      <c r="F237" s="181" t="s">
        <v>227</v>
      </c>
      <c r="G237" s="181" t="s">
        <v>196</v>
      </c>
      <c r="H237" s="179">
        <v>100000</v>
      </c>
      <c r="I237" s="186"/>
    </row>
    <row r="238" spans="2:9" ht="13.5" customHeight="1" x14ac:dyDescent="0.2">
      <c r="B238" s="165">
        <v>7810</v>
      </c>
      <c r="C238" s="189" t="str">
        <f>VLOOKUP(B238,aðalbók!$A$2:$C$32,2,0)</f>
        <v>Sparisj. Kópavogs, 403774</v>
      </c>
      <c r="D238" s="180">
        <v>43089</v>
      </c>
      <c r="E238" s="195">
        <v>53</v>
      </c>
      <c r="F238" s="181" t="s">
        <v>228</v>
      </c>
      <c r="G238" s="181" t="s">
        <v>196</v>
      </c>
      <c r="H238" s="179">
        <v>25000</v>
      </c>
      <c r="I238" s="186"/>
    </row>
    <row r="239" spans="2:9" ht="13.5" customHeight="1" x14ac:dyDescent="0.2">
      <c r="B239" s="165">
        <v>7810</v>
      </c>
      <c r="C239" s="189" t="str">
        <f>VLOOKUP(B239,aðalbók!$A$2:$C$32,2,0)</f>
        <v>Sparisj. Kópavogs, 403774</v>
      </c>
      <c r="D239" s="180">
        <v>43090</v>
      </c>
      <c r="E239" s="195">
        <v>54</v>
      </c>
      <c r="F239" s="181" t="s">
        <v>229</v>
      </c>
      <c r="G239" s="181" t="s">
        <v>196</v>
      </c>
      <c r="H239" s="179">
        <v>10000</v>
      </c>
      <c r="I239" s="186"/>
    </row>
    <row r="240" spans="2:9" ht="13.5" customHeight="1" x14ac:dyDescent="0.2">
      <c r="B240" s="165">
        <v>7810</v>
      </c>
      <c r="C240" s="189" t="str">
        <f>VLOOKUP(B240,aðalbók!$A$2:$C$32,2,0)</f>
        <v>Sparisj. Kópavogs, 403774</v>
      </c>
      <c r="D240" s="180">
        <v>43090</v>
      </c>
      <c r="E240" s="195">
        <v>55</v>
      </c>
      <c r="F240" s="181" t="s">
        <v>181</v>
      </c>
      <c r="G240" s="181" t="s">
        <v>197</v>
      </c>
      <c r="H240" s="179">
        <v>400000</v>
      </c>
      <c r="I240" s="186"/>
    </row>
    <row r="241" spans="2:9" ht="13.5" customHeight="1" x14ac:dyDescent="0.2">
      <c r="B241" s="165">
        <v>7810</v>
      </c>
      <c r="C241" s="189" t="str">
        <f>VLOOKUP(B241,aðalbók!$A$2:$C$32,2,0)</f>
        <v>Sparisj. Kópavogs, 403774</v>
      </c>
      <c r="D241" s="180">
        <v>43090</v>
      </c>
      <c r="E241" s="195">
        <v>56</v>
      </c>
      <c r="F241" s="181" t="s">
        <v>230</v>
      </c>
      <c r="G241" s="181" t="s">
        <v>196</v>
      </c>
      <c r="H241" s="179">
        <v>10000</v>
      </c>
      <c r="I241" s="186"/>
    </row>
    <row r="242" spans="2:9" ht="13.5" customHeight="1" x14ac:dyDescent="0.2">
      <c r="B242" s="165">
        <v>7810</v>
      </c>
      <c r="C242" s="189" t="str">
        <f>VLOOKUP(B242,aðalbók!$A$2:$C$32,2,0)</f>
        <v>Sparisj. Kópavogs, 403774</v>
      </c>
      <c r="D242" s="180">
        <v>43090</v>
      </c>
      <c r="E242" s="195">
        <v>57</v>
      </c>
      <c r="F242" s="181" t="s">
        <v>154</v>
      </c>
      <c r="G242" s="181" t="s">
        <v>196</v>
      </c>
      <c r="H242" s="179">
        <v>100000</v>
      </c>
      <c r="I242" s="186"/>
    </row>
    <row r="243" spans="2:9" ht="13.5" customHeight="1" x14ac:dyDescent="0.2">
      <c r="B243" s="165">
        <v>7810</v>
      </c>
      <c r="C243" s="189" t="str">
        <f>VLOOKUP(B243,aðalbók!$A$2:$C$32,2,0)</f>
        <v>Sparisj. Kópavogs, 403774</v>
      </c>
      <c r="D243" s="180">
        <v>43090</v>
      </c>
      <c r="E243" s="195">
        <v>58</v>
      </c>
      <c r="F243" s="181" t="s">
        <v>231</v>
      </c>
      <c r="G243" s="181" t="s">
        <v>196</v>
      </c>
      <c r="H243" s="179">
        <v>30000</v>
      </c>
      <c r="I243" s="186"/>
    </row>
    <row r="244" spans="2:9" ht="13.5" customHeight="1" x14ac:dyDescent="0.2">
      <c r="B244" s="165">
        <v>7810</v>
      </c>
      <c r="C244" s="189" t="str">
        <f>VLOOKUP(B244,aðalbók!$A$2:$C$32,2,0)</f>
        <v>Sparisj. Kópavogs, 403774</v>
      </c>
      <c r="D244" s="180">
        <v>43091</v>
      </c>
      <c r="E244" s="195">
        <v>59</v>
      </c>
      <c r="F244" s="181" t="s">
        <v>232</v>
      </c>
      <c r="G244" s="181" t="s">
        <v>196</v>
      </c>
      <c r="H244" s="179">
        <v>120000</v>
      </c>
      <c r="I244" s="186"/>
    </row>
    <row r="245" spans="2:9" ht="13.5" customHeight="1" x14ac:dyDescent="0.2">
      <c r="B245" s="165">
        <v>7810</v>
      </c>
      <c r="C245" s="189" t="str">
        <f>VLOOKUP(B245,aðalbók!$A$2:$C$32,2,0)</f>
        <v>Sparisj. Kópavogs, 403774</v>
      </c>
      <c r="D245" s="180">
        <v>43091</v>
      </c>
      <c r="E245" s="195">
        <v>60</v>
      </c>
      <c r="F245" s="181" t="s">
        <v>191</v>
      </c>
      <c r="G245" s="181" t="s">
        <v>197</v>
      </c>
      <c r="H245" s="179">
        <v>80000</v>
      </c>
      <c r="I245" s="186"/>
    </row>
    <row r="246" spans="2:9" ht="13.5" customHeight="1" x14ac:dyDescent="0.2">
      <c r="B246" s="165">
        <v>7810</v>
      </c>
      <c r="C246" s="189" t="str">
        <f>VLOOKUP(B246,aðalbók!$A$2:$C$32,2,0)</f>
        <v>Sparisj. Kópavogs, 403774</v>
      </c>
      <c r="D246" s="180">
        <v>43096</v>
      </c>
      <c r="E246" s="195">
        <v>61</v>
      </c>
      <c r="F246" s="181" t="s">
        <v>233</v>
      </c>
      <c r="G246" s="181" t="s">
        <v>167</v>
      </c>
      <c r="H246" s="182">
        <v>-1055</v>
      </c>
      <c r="I246" s="186"/>
    </row>
    <row r="247" spans="2:9" ht="13.5" customHeight="1" x14ac:dyDescent="0.2">
      <c r="B247" s="165">
        <v>7810</v>
      </c>
      <c r="C247" s="189" t="str">
        <f>VLOOKUP(B247,aðalbók!$A$2:$C$32,2,0)</f>
        <v>Sparisj. Kópavogs, 403774</v>
      </c>
      <c r="D247" s="180">
        <v>43096</v>
      </c>
      <c r="E247" s="195">
        <v>61</v>
      </c>
      <c r="F247" s="181" t="s">
        <v>233</v>
      </c>
      <c r="G247" s="181" t="s">
        <v>196</v>
      </c>
      <c r="H247" s="182">
        <v>-287766</v>
      </c>
      <c r="I247" s="186"/>
    </row>
    <row r="248" spans="2:9" ht="13.5" customHeight="1" x14ac:dyDescent="0.2">
      <c r="B248" s="165">
        <v>7810</v>
      </c>
      <c r="C248" s="189" t="str">
        <f>VLOOKUP(B248,aðalbók!$A$2:$C$32,2,0)</f>
        <v>Sparisj. Kópavogs, 403774</v>
      </c>
      <c r="D248" s="180">
        <v>43096</v>
      </c>
      <c r="E248" s="195">
        <v>62</v>
      </c>
      <c r="F248" s="181" t="s">
        <v>234</v>
      </c>
      <c r="G248" s="181" t="s">
        <v>196</v>
      </c>
      <c r="H248" s="179">
        <v>50000</v>
      </c>
      <c r="I248" s="186"/>
    </row>
    <row r="249" spans="2:9" ht="13.5" customHeight="1" x14ac:dyDescent="0.2">
      <c r="B249" s="165">
        <v>7810</v>
      </c>
      <c r="C249" s="189" t="str">
        <f>VLOOKUP(B249,aðalbók!$A$2:$C$32,2,0)</f>
        <v>Sparisj. Kópavogs, 403774</v>
      </c>
      <c r="D249" s="180">
        <v>43097</v>
      </c>
      <c r="E249" s="195">
        <v>63</v>
      </c>
      <c r="F249" s="181" t="s">
        <v>149</v>
      </c>
      <c r="G249" s="181" t="s">
        <v>197</v>
      </c>
      <c r="H249" s="179">
        <v>300000</v>
      </c>
      <c r="I249" s="186"/>
    </row>
    <row r="250" spans="2:9" ht="13.5" customHeight="1" x14ac:dyDescent="0.2">
      <c r="B250" s="165">
        <v>7810</v>
      </c>
      <c r="C250" s="189" t="str">
        <f>VLOOKUP(B250,aðalbók!$A$2:$C$32,2,0)</f>
        <v>Sparisj. Kópavogs, 403774</v>
      </c>
      <c r="D250" s="180">
        <v>43097</v>
      </c>
      <c r="E250" s="195">
        <v>64</v>
      </c>
      <c r="F250" s="181" t="s">
        <v>226</v>
      </c>
      <c r="G250" s="181"/>
      <c r="H250" s="179">
        <v>11600</v>
      </c>
      <c r="I250" s="186"/>
    </row>
    <row r="251" spans="2:9" ht="13.5" customHeight="1" x14ac:dyDescent="0.2">
      <c r="B251" s="165">
        <v>7810</v>
      </c>
      <c r="C251" s="189" t="str">
        <f>VLOOKUP(B251,aðalbók!$A$2:$C$32,2,0)</f>
        <v>Sparisj. Kópavogs, 403774</v>
      </c>
      <c r="D251" s="180">
        <v>43097</v>
      </c>
      <c r="E251" s="195">
        <v>65</v>
      </c>
      <c r="F251" s="181" t="s">
        <v>135</v>
      </c>
      <c r="G251" s="181" t="s">
        <v>196</v>
      </c>
      <c r="H251" s="182">
        <v>-1065605</v>
      </c>
      <c r="I251" s="186"/>
    </row>
    <row r="252" spans="2:9" ht="13.5" customHeight="1" x14ac:dyDescent="0.2">
      <c r="B252" s="165">
        <v>7810</v>
      </c>
      <c r="C252" s="189" t="str">
        <f>VLOOKUP(B252,aðalbók!$A$2:$C$32,2,0)</f>
        <v>Sparisj. Kópavogs, 403774</v>
      </c>
      <c r="D252" s="180">
        <v>43098</v>
      </c>
      <c r="E252" s="195">
        <v>66</v>
      </c>
      <c r="F252" s="181" t="s">
        <v>157</v>
      </c>
      <c r="G252" s="181" t="s">
        <v>162</v>
      </c>
      <c r="H252" s="182">
        <v>-7007</v>
      </c>
      <c r="I252" s="186"/>
    </row>
    <row r="253" spans="2:9" ht="13.5" customHeight="1" x14ac:dyDescent="0.2">
      <c r="B253" s="165">
        <v>7810</v>
      </c>
      <c r="C253" s="189" t="str">
        <f>VLOOKUP(B253,aðalbók!$A$2:$C$32,2,0)</f>
        <v>Sparisj. Kópavogs, 403774</v>
      </c>
      <c r="D253" s="180">
        <v>43098</v>
      </c>
      <c r="E253" s="195">
        <v>67</v>
      </c>
      <c r="F253" s="181" t="s">
        <v>158</v>
      </c>
      <c r="G253" s="181" t="s">
        <v>163</v>
      </c>
      <c r="H253" s="179">
        <v>35038</v>
      </c>
      <c r="I253" s="186"/>
    </row>
    <row r="254" spans="2:9" ht="13.5" customHeight="1" x14ac:dyDescent="0.2">
      <c r="B254" s="165">
        <v>7810</v>
      </c>
      <c r="C254" s="189" t="s">
        <v>96</v>
      </c>
      <c r="D254" s="185">
        <v>42736</v>
      </c>
      <c r="E254" s="168">
        <v>0</v>
      </c>
      <c r="F254" s="190" t="s">
        <v>175</v>
      </c>
      <c r="H254" s="164">
        <v>9934843</v>
      </c>
      <c r="I254" s="186"/>
    </row>
    <row r="255" spans="2:9" ht="13.5" customHeight="1" x14ac:dyDescent="0.2">
      <c r="B255" s="165">
        <v>7815</v>
      </c>
      <c r="C255" s="189" t="str">
        <f>VLOOKUP(B255,aðalbók!$A$2:$C$32,2,0)</f>
        <v>Sparisj. Kópavogs, 551122</v>
      </c>
      <c r="D255" s="180">
        <v>43098</v>
      </c>
      <c r="E255" s="195">
        <v>72</v>
      </c>
      <c r="F255" s="181" t="s">
        <v>157</v>
      </c>
      <c r="G255" s="181" t="s">
        <v>162</v>
      </c>
      <c r="H255" s="182">
        <v>-12273</v>
      </c>
      <c r="I255" s="186"/>
    </row>
    <row r="256" spans="2:9" ht="13.5" customHeight="1" x14ac:dyDescent="0.2">
      <c r="B256" s="165">
        <v>7815</v>
      </c>
      <c r="C256" s="189" t="str">
        <f>VLOOKUP(B256,aðalbók!$A$2:$C$32,2,0)</f>
        <v>Sparisj. Kópavogs, 551122</v>
      </c>
      <c r="D256" s="180">
        <v>43098</v>
      </c>
      <c r="E256" s="195">
        <v>72</v>
      </c>
      <c r="F256" s="181" t="s">
        <v>158</v>
      </c>
      <c r="G256" s="181" t="s">
        <v>163</v>
      </c>
      <c r="H256" s="179">
        <v>61367</v>
      </c>
      <c r="I256" s="186"/>
    </row>
    <row r="257" spans="2:9" ht="13.5" customHeight="1" x14ac:dyDescent="0.2">
      <c r="B257" s="165">
        <v>7815</v>
      </c>
      <c r="C257" s="189" t="s">
        <v>98</v>
      </c>
      <c r="D257" s="185">
        <v>42736</v>
      </c>
      <c r="E257" s="195">
        <v>0</v>
      </c>
      <c r="F257" s="190" t="s">
        <v>175</v>
      </c>
      <c r="G257" s="190"/>
      <c r="H257" s="191">
        <v>2351495</v>
      </c>
      <c r="I257" s="186"/>
    </row>
    <row r="258" spans="2:9" ht="13.5" customHeight="1" x14ac:dyDescent="0.2">
      <c r="B258" s="165">
        <v>7820</v>
      </c>
      <c r="C258" s="189" t="str">
        <f>VLOOKUP(B258,aðalbók!$A$2:$C$32,2,0)</f>
        <v>Sparisj. Kópavogs, 9572</v>
      </c>
      <c r="D258" s="180">
        <v>42738</v>
      </c>
      <c r="E258" s="195">
        <v>85</v>
      </c>
      <c r="F258" s="181" t="s">
        <v>159</v>
      </c>
      <c r="G258" s="181" t="s">
        <v>209</v>
      </c>
      <c r="H258" s="182">
        <v>-7995</v>
      </c>
      <c r="I258" s="186"/>
    </row>
    <row r="259" spans="2:9" ht="13.5" customHeight="1" x14ac:dyDescent="0.2">
      <c r="B259" s="165">
        <v>7820</v>
      </c>
      <c r="C259" s="189" t="str">
        <f>VLOOKUP(B259,aðalbók!$A$2:$C$32,2,0)</f>
        <v>Sparisj. Kópavogs, 9572</v>
      </c>
      <c r="D259" s="180">
        <v>42744</v>
      </c>
      <c r="E259" s="195">
        <v>86</v>
      </c>
      <c r="F259" s="181" t="s">
        <v>165</v>
      </c>
      <c r="G259" s="181" t="s">
        <v>166</v>
      </c>
      <c r="H259" s="182">
        <v>-375</v>
      </c>
      <c r="I259" s="186"/>
    </row>
    <row r="260" spans="2:9" ht="13.5" customHeight="1" x14ac:dyDescent="0.2">
      <c r="B260" s="165">
        <v>7820</v>
      </c>
      <c r="C260" s="189" t="str">
        <f>VLOOKUP(B260,aðalbók!$A$2:$C$32,2,0)</f>
        <v>Sparisj. Kópavogs, 9572</v>
      </c>
      <c r="D260" s="180">
        <v>42752</v>
      </c>
      <c r="E260" s="195">
        <v>87</v>
      </c>
      <c r="F260" s="181" t="s">
        <v>206</v>
      </c>
      <c r="G260" s="181" t="s">
        <v>270</v>
      </c>
      <c r="H260" s="182">
        <v>-1234</v>
      </c>
      <c r="I260" s="186"/>
    </row>
    <row r="261" spans="2:9" ht="13.5" customHeight="1" x14ac:dyDescent="0.2">
      <c r="B261" s="165">
        <v>7820</v>
      </c>
      <c r="C261" s="189" t="str">
        <f>VLOOKUP(B261,aðalbók!$A$2:$C$32,2,0)</f>
        <v>Sparisj. Kópavogs, 9572</v>
      </c>
      <c r="D261" s="180">
        <v>42754</v>
      </c>
      <c r="E261" s="195">
        <v>88</v>
      </c>
      <c r="F261" s="181" t="s">
        <v>216</v>
      </c>
      <c r="G261" s="181"/>
      <c r="H261" s="182">
        <v>-2500</v>
      </c>
      <c r="I261" s="186"/>
    </row>
    <row r="262" spans="2:9" ht="13.5" customHeight="1" x14ac:dyDescent="0.2">
      <c r="B262" s="165">
        <v>7820</v>
      </c>
      <c r="C262" s="189" t="str">
        <f>VLOOKUP(B262,aðalbók!$A$2:$C$32,2,0)</f>
        <v>Sparisj. Kópavogs, 9572</v>
      </c>
      <c r="D262" s="180">
        <v>42766</v>
      </c>
      <c r="E262" s="195">
        <v>89</v>
      </c>
      <c r="F262" s="181" t="s">
        <v>185</v>
      </c>
      <c r="G262" s="181" t="s">
        <v>164</v>
      </c>
      <c r="H262" s="182">
        <v>-16671</v>
      </c>
      <c r="I262" s="186"/>
    </row>
    <row r="263" spans="2:9" ht="13.5" customHeight="1" x14ac:dyDescent="0.2">
      <c r="B263" s="165">
        <v>7820</v>
      </c>
      <c r="C263" s="189" t="str">
        <f>VLOOKUP(B263,aðalbók!$A$2:$C$32,2,0)</f>
        <v>Sparisj. Kópavogs, 9572</v>
      </c>
      <c r="D263" s="180">
        <v>42767</v>
      </c>
      <c r="E263" s="195">
        <v>90</v>
      </c>
      <c r="F263" s="181" t="s">
        <v>236</v>
      </c>
      <c r="G263" s="181" t="s">
        <v>196</v>
      </c>
      <c r="H263" s="179">
        <v>2500</v>
      </c>
      <c r="I263" s="186"/>
    </row>
    <row r="264" spans="2:9" ht="13.5" customHeight="1" x14ac:dyDescent="0.2">
      <c r="B264" s="165">
        <v>7820</v>
      </c>
      <c r="C264" s="189" t="str">
        <f>VLOOKUP(B264,aðalbók!$A$2:$C$32,2,0)</f>
        <v>Sparisj. Kópavogs, 9572</v>
      </c>
      <c r="D264" s="180">
        <v>42767</v>
      </c>
      <c r="E264" s="195">
        <v>91</v>
      </c>
      <c r="F264" s="181" t="s">
        <v>272</v>
      </c>
      <c r="G264" s="181" t="s">
        <v>275</v>
      </c>
      <c r="H264" s="179">
        <v>25500</v>
      </c>
      <c r="I264" s="186"/>
    </row>
    <row r="265" spans="2:9" ht="13.5" customHeight="1" x14ac:dyDescent="0.2">
      <c r="B265" s="165">
        <v>7820</v>
      </c>
      <c r="C265" s="189" t="str">
        <f>VLOOKUP(B265,aðalbók!$A$2:$C$32,2,0)</f>
        <v>Sparisj. Kópavogs, 9572</v>
      </c>
      <c r="D265" s="180">
        <v>42788</v>
      </c>
      <c r="E265" s="195">
        <v>92</v>
      </c>
      <c r="F265" s="181" t="s">
        <v>226</v>
      </c>
      <c r="G265" s="181" t="s">
        <v>164</v>
      </c>
      <c r="H265" s="182">
        <v>-3000</v>
      </c>
      <c r="I265" s="186"/>
    </row>
    <row r="266" spans="2:9" ht="13.5" customHeight="1" x14ac:dyDescent="0.2">
      <c r="B266" s="165">
        <v>7820</v>
      </c>
      <c r="C266" s="189" t="str">
        <f>VLOOKUP(B266,aðalbók!$A$2:$C$32,2,0)</f>
        <v>Sparisj. Kópavogs, 9572</v>
      </c>
      <c r="D266" s="180">
        <v>42789</v>
      </c>
      <c r="E266" s="195">
        <v>93</v>
      </c>
      <c r="F266" s="181" t="s">
        <v>274</v>
      </c>
      <c r="G266" s="181" t="s">
        <v>276</v>
      </c>
      <c r="H266" s="179">
        <v>15988</v>
      </c>
      <c r="I266" s="186"/>
    </row>
    <row r="267" spans="2:9" ht="13.5" customHeight="1" x14ac:dyDescent="0.2">
      <c r="B267" s="165">
        <v>7820</v>
      </c>
      <c r="C267" s="189" t="str">
        <f>VLOOKUP(B267,aðalbók!$A$2:$C$32,2,0)</f>
        <v>Sparisj. Kópavogs, 9572</v>
      </c>
      <c r="D267" s="180">
        <v>42794</v>
      </c>
      <c r="E267" s="195">
        <v>94</v>
      </c>
      <c r="F267" s="181" t="s">
        <v>185</v>
      </c>
      <c r="G267" s="181" t="s">
        <v>164</v>
      </c>
      <c r="H267" s="182">
        <v>-16978</v>
      </c>
      <c r="I267" s="186"/>
    </row>
    <row r="268" spans="2:9" ht="13.5" customHeight="1" x14ac:dyDescent="0.2">
      <c r="B268" s="165">
        <v>7820</v>
      </c>
      <c r="C268" s="189" t="str">
        <f>VLOOKUP(B268,aðalbók!$A$2:$C$32,2,0)</f>
        <v>Sparisj. Kópavogs, 9572</v>
      </c>
      <c r="D268" s="180">
        <v>42801</v>
      </c>
      <c r="E268" s="195">
        <v>95</v>
      </c>
      <c r="F268" s="181" t="s">
        <v>207</v>
      </c>
      <c r="G268" s="181" t="s">
        <v>237</v>
      </c>
      <c r="H268" s="182">
        <v>-24128</v>
      </c>
      <c r="I268" s="186"/>
    </row>
    <row r="269" spans="2:9" ht="13.5" customHeight="1" x14ac:dyDescent="0.2">
      <c r="B269" s="165">
        <v>7820</v>
      </c>
      <c r="C269" s="189" t="str">
        <f>VLOOKUP(B269,aðalbók!$A$2:$C$32,2,0)</f>
        <v>Sparisj. Kópavogs, 9572</v>
      </c>
      <c r="D269" s="180">
        <v>42802</v>
      </c>
      <c r="E269" s="195">
        <v>96</v>
      </c>
      <c r="F269" s="181" t="s">
        <v>272</v>
      </c>
      <c r="G269" s="181" t="s">
        <v>277</v>
      </c>
      <c r="H269" s="179">
        <v>28778</v>
      </c>
      <c r="I269" s="186"/>
    </row>
    <row r="270" spans="2:9" ht="13.5" customHeight="1" x14ac:dyDescent="0.2">
      <c r="B270" s="165">
        <v>7820</v>
      </c>
      <c r="C270" s="189" t="str">
        <f>VLOOKUP(B270,aðalbók!$A$2:$C$32,2,0)</f>
        <v>Sparisj. Kópavogs, 9572</v>
      </c>
      <c r="D270" s="180">
        <v>42808</v>
      </c>
      <c r="E270" s="195">
        <v>97</v>
      </c>
      <c r="F270" s="181" t="s">
        <v>186</v>
      </c>
      <c r="G270" s="181" t="s">
        <v>270</v>
      </c>
      <c r="H270" s="182">
        <v>-795</v>
      </c>
      <c r="I270" s="186"/>
    </row>
    <row r="271" spans="2:9" ht="13.5" customHeight="1" x14ac:dyDescent="0.2">
      <c r="B271" s="165">
        <v>7820</v>
      </c>
      <c r="C271" s="189" t="str">
        <f>VLOOKUP(B271,aðalbók!$A$2:$C$32,2,0)</f>
        <v>Sparisj. Kópavogs, 9572</v>
      </c>
      <c r="D271" s="180">
        <v>42814</v>
      </c>
      <c r="E271" s="195">
        <v>98</v>
      </c>
      <c r="F271" s="181" t="s">
        <v>168</v>
      </c>
      <c r="G271" s="181" t="s">
        <v>279</v>
      </c>
      <c r="H271" s="182">
        <v>-129580</v>
      </c>
      <c r="I271" s="186"/>
    </row>
    <row r="272" spans="2:9" ht="13.5" customHeight="1" x14ac:dyDescent="0.2">
      <c r="B272" s="165">
        <v>7820</v>
      </c>
      <c r="C272" s="189" t="str">
        <f>VLOOKUP(B272,aðalbók!$A$2:$C$32,2,0)</f>
        <v>Sparisj. Kópavogs, 9572</v>
      </c>
      <c r="D272" s="180">
        <v>42816</v>
      </c>
      <c r="E272" s="195">
        <v>99</v>
      </c>
      <c r="F272" s="181" t="s">
        <v>272</v>
      </c>
      <c r="G272" s="181" t="s">
        <v>280</v>
      </c>
      <c r="H272" s="179">
        <v>11000</v>
      </c>
      <c r="I272" s="186"/>
    </row>
    <row r="273" spans="2:9" ht="13.5" customHeight="1" x14ac:dyDescent="0.2">
      <c r="B273" s="165">
        <v>7820</v>
      </c>
      <c r="C273" s="189" t="str">
        <f>VLOOKUP(B273,aðalbók!$A$2:$C$32,2,0)</f>
        <v>Sparisj. Kópavogs, 9572</v>
      </c>
      <c r="D273" s="180">
        <v>42816</v>
      </c>
      <c r="E273" s="195">
        <v>100</v>
      </c>
      <c r="F273" s="181" t="s">
        <v>272</v>
      </c>
      <c r="G273" s="181" t="s">
        <v>281</v>
      </c>
      <c r="H273" s="179">
        <v>21000</v>
      </c>
      <c r="I273" s="186"/>
    </row>
    <row r="274" spans="2:9" ht="13.5" customHeight="1" x14ac:dyDescent="0.2">
      <c r="B274" s="165">
        <v>7820</v>
      </c>
      <c r="C274" s="189" t="str">
        <f>VLOOKUP(B274,aðalbók!$A$2:$C$32,2,0)</f>
        <v>Sparisj. Kópavogs, 9572</v>
      </c>
      <c r="D274" s="180">
        <v>42816</v>
      </c>
      <c r="E274" s="195">
        <v>100</v>
      </c>
      <c r="F274" s="181" t="s">
        <v>272</v>
      </c>
      <c r="G274" s="181" t="s">
        <v>281</v>
      </c>
      <c r="H274" s="179">
        <v>1455</v>
      </c>
      <c r="I274" s="186"/>
    </row>
    <row r="275" spans="2:9" ht="13.5" customHeight="1" x14ac:dyDescent="0.2">
      <c r="B275" s="165">
        <v>7820</v>
      </c>
      <c r="C275" s="189" t="str">
        <f>VLOOKUP(B275,aðalbók!$A$2:$C$32,2,0)</f>
        <v>Sparisj. Kópavogs, 9572</v>
      </c>
      <c r="D275" s="180">
        <v>42824</v>
      </c>
      <c r="E275" s="195">
        <v>101</v>
      </c>
      <c r="F275" s="181" t="s">
        <v>185</v>
      </c>
      <c r="G275" s="181" t="s">
        <v>164</v>
      </c>
      <c r="H275" s="182">
        <v>-12146</v>
      </c>
      <c r="I275" s="186"/>
    </row>
    <row r="276" spans="2:9" ht="13.5" customHeight="1" x14ac:dyDescent="0.2">
      <c r="B276" s="165">
        <v>7820</v>
      </c>
      <c r="C276" s="189" t="str">
        <f>VLOOKUP(B276,aðalbók!$A$2:$C$32,2,0)</f>
        <v>Sparisj. Kópavogs, 9572</v>
      </c>
      <c r="D276" s="180">
        <v>42830</v>
      </c>
      <c r="E276" s="195">
        <v>102</v>
      </c>
      <c r="F276" s="181" t="s">
        <v>272</v>
      </c>
      <c r="G276" s="181" t="s">
        <v>282</v>
      </c>
      <c r="H276" s="179">
        <v>26500</v>
      </c>
      <c r="I276" s="186"/>
    </row>
    <row r="277" spans="2:9" ht="13.5" customHeight="1" x14ac:dyDescent="0.2">
      <c r="B277" s="165">
        <v>7820</v>
      </c>
      <c r="C277" s="189" t="str">
        <f>VLOOKUP(B277,aðalbók!$A$2:$C$32,2,0)</f>
        <v>Sparisj. Kópavogs, 9572</v>
      </c>
      <c r="D277" s="180">
        <v>42830</v>
      </c>
      <c r="E277" s="195">
        <v>102</v>
      </c>
      <c r="F277" s="181" t="s">
        <v>272</v>
      </c>
      <c r="G277" s="181" t="s">
        <v>282</v>
      </c>
      <c r="H277" s="179">
        <v>1600</v>
      </c>
      <c r="I277" s="186"/>
    </row>
    <row r="278" spans="2:9" ht="13.5" customHeight="1" x14ac:dyDescent="0.2">
      <c r="B278" s="165">
        <v>7820</v>
      </c>
      <c r="C278" s="189" t="str">
        <f>VLOOKUP(B278,aðalbók!$A$2:$C$32,2,0)</f>
        <v>Sparisj. Kópavogs, 9572</v>
      </c>
      <c r="D278" s="180">
        <v>42830</v>
      </c>
      <c r="E278" s="195">
        <v>102</v>
      </c>
      <c r="F278" s="181" t="s">
        <v>283</v>
      </c>
      <c r="G278" s="181" t="s">
        <v>282</v>
      </c>
      <c r="H278" s="182">
        <v>-28100</v>
      </c>
      <c r="I278" s="186"/>
    </row>
    <row r="279" spans="2:9" ht="13.5" customHeight="1" x14ac:dyDescent="0.2">
      <c r="B279" s="165">
        <v>7820</v>
      </c>
      <c r="C279" s="189" t="str">
        <f>VLOOKUP(B279,aðalbók!$A$2:$C$32,2,0)</f>
        <v>Sparisj. Kópavogs, 9572</v>
      </c>
      <c r="D279" s="180">
        <v>42830</v>
      </c>
      <c r="E279" s="195">
        <v>102</v>
      </c>
      <c r="F279" s="181" t="s">
        <v>284</v>
      </c>
      <c r="G279" s="181" t="s">
        <v>282</v>
      </c>
      <c r="H279" s="179">
        <v>28100</v>
      </c>
      <c r="I279" s="186"/>
    </row>
    <row r="280" spans="2:9" ht="13.5" customHeight="1" x14ac:dyDescent="0.2">
      <c r="B280" s="165">
        <v>7820</v>
      </c>
      <c r="C280" s="189" t="str">
        <f>VLOOKUP(B280,aðalbók!$A$2:$C$32,2,0)</f>
        <v>Sparisj. Kópavogs, 9572</v>
      </c>
      <c r="D280" s="180">
        <v>42835</v>
      </c>
      <c r="E280" s="195">
        <v>103</v>
      </c>
      <c r="F280" s="181" t="s">
        <v>165</v>
      </c>
      <c r="G280" s="181" t="s">
        <v>166</v>
      </c>
      <c r="H280" s="182">
        <v>-150</v>
      </c>
      <c r="I280" s="186"/>
    </row>
    <row r="281" spans="2:9" ht="13.5" customHeight="1" x14ac:dyDescent="0.2">
      <c r="B281" s="165">
        <v>7820</v>
      </c>
      <c r="C281" s="189" t="str">
        <f>VLOOKUP(B281,aðalbók!$A$2:$C$32,2,0)</f>
        <v>Sparisj. Kópavogs, 9572</v>
      </c>
      <c r="D281" s="180">
        <v>42851</v>
      </c>
      <c r="E281" s="195">
        <v>104</v>
      </c>
      <c r="F281" s="181" t="s">
        <v>239</v>
      </c>
      <c r="G281" s="181" t="s">
        <v>238</v>
      </c>
      <c r="H281" s="182">
        <v>-1100</v>
      </c>
      <c r="I281" s="186"/>
    </row>
    <row r="282" spans="2:9" ht="13.5" customHeight="1" x14ac:dyDescent="0.2">
      <c r="B282" s="165">
        <v>7820</v>
      </c>
      <c r="C282" s="189" t="str">
        <f>VLOOKUP(B282,aðalbók!$A$2:$C$32,2,0)</f>
        <v>Sparisj. Kópavogs, 9572</v>
      </c>
      <c r="D282" s="180">
        <v>42852</v>
      </c>
      <c r="E282" s="195">
        <v>105</v>
      </c>
      <c r="F282" s="181" t="s">
        <v>159</v>
      </c>
      <c r="G282" s="181" t="s">
        <v>286</v>
      </c>
      <c r="H282" s="182">
        <v>-3149</v>
      </c>
      <c r="I282" s="186"/>
    </row>
    <row r="283" spans="2:9" ht="13.5" customHeight="1" x14ac:dyDescent="0.2">
      <c r="B283" s="165">
        <v>7820</v>
      </c>
      <c r="C283" s="189" t="str">
        <f>VLOOKUP(B283,aðalbók!$A$2:$C$32,2,0)</f>
        <v>Sparisj. Kópavogs, 9572</v>
      </c>
      <c r="D283" s="180">
        <v>42852</v>
      </c>
      <c r="E283" s="195">
        <v>106</v>
      </c>
      <c r="F283" s="181" t="s">
        <v>185</v>
      </c>
      <c r="G283" s="181" t="s">
        <v>164</v>
      </c>
      <c r="H283" s="182">
        <v>-13029</v>
      </c>
      <c r="I283" s="186"/>
    </row>
    <row r="284" spans="2:9" ht="13.5" customHeight="1" x14ac:dyDescent="0.2">
      <c r="B284" s="165">
        <v>7820</v>
      </c>
      <c r="C284" s="189" t="str">
        <f>VLOOKUP(B284,aðalbók!$A$2:$C$32,2,0)</f>
        <v>Sparisj. Kópavogs, 9572</v>
      </c>
      <c r="D284" s="180">
        <v>42859</v>
      </c>
      <c r="E284" s="195">
        <v>107</v>
      </c>
      <c r="F284" s="181" t="s">
        <v>186</v>
      </c>
      <c r="G284" s="181" t="s">
        <v>270</v>
      </c>
      <c r="H284" s="182">
        <v>-1590</v>
      </c>
      <c r="I284" s="186"/>
    </row>
    <row r="285" spans="2:9" ht="13.5" customHeight="1" x14ac:dyDescent="0.2">
      <c r="B285" s="165">
        <v>7820</v>
      </c>
      <c r="C285" s="189" t="str">
        <f>VLOOKUP(B285,aðalbók!$A$2:$C$32,2,0)</f>
        <v>Sparisj. Kópavogs, 9572</v>
      </c>
      <c r="D285" s="180">
        <v>42863</v>
      </c>
      <c r="E285" s="195">
        <v>108</v>
      </c>
      <c r="F285" s="181" t="s">
        <v>272</v>
      </c>
      <c r="G285" s="181" t="s">
        <v>287</v>
      </c>
      <c r="H285" s="179">
        <v>22020</v>
      </c>
      <c r="I285" s="186"/>
    </row>
    <row r="286" spans="2:9" ht="13.5" customHeight="1" x14ac:dyDescent="0.2">
      <c r="B286" s="165">
        <v>7820</v>
      </c>
      <c r="C286" s="189" t="str">
        <f>VLOOKUP(B286,aðalbók!$A$2:$C$32,2,0)</f>
        <v>Sparisj. Kópavogs, 9572</v>
      </c>
      <c r="D286" s="180">
        <v>42872</v>
      </c>
      <c r="E286" s="195">
        <v>109</v>
      </c>
      <c r="F286" s="181" t="s">
        <v>272</v>
      </c>
      <c r="G286" s="181" t="s">
        <v>288</v>
      </c>
      <c r="H286" s="179">
        <v>31147</v>
      </c>
      <c r="I286" s="186"/>
    </row>
    <row r="287" spans="2:9" ht="13.5" customHeight="1" x14ac:dyDescent="0.2">
      <c r="B287" s="165">
        <v>7820</v>
      </c>
      <c r="C287" s="189" t="str">
        <f>VLOOKUP(B287,aðalbók!$A$2:$C$32,2,0)</f>
        <v>Sparisj. Kópavogs, 9572</v>
      </c>
      <c r="D287" s="180">
        <v>42874</v>
      </c>
      <c r="E287" s="195">
        <v>110</v>
      </c>
      <c r="F287" s="181" t="s">
        <v>160</v>
      </c>
      <c r="G287" s="181" t="s">
        <v>290</v>
      </c>
      <c r="H287" s="182">
        <v>-2625</v>
      </c>
      <c r="I287" s="186"/>
    </row>
    <row r="288" spans="2:9" ht="13.5" customHeight="1" x14ac:dyDescent="0.2">
      <c r="B288" s="165">
        <v>7820</v>
      </c>
      <c r="C288" s="189" t="str">
        <f>VLOOKUP(B288,aðalbók!$A$2:$C$32,2,0)</f>
        <v>Sparisj. Kópavogs, 9572</v>
      </c>
      <c r="D288" s="180">
        <v>42885</v>
      </c>
      <c r="E288" s="195">
        <v>111</v>
      </c>
      <c r="F288" s="181" t="s">
        <v>206</v>
      </c>
      <c r="G288" s="181" t="s">
        <v>270</v>
      </c>
      <c r="H288" s="182">
        <v>-635</v>
      </c>
      <c r="I288" s="186"/>
    </row>
    <row r="289" spans="2:9" ht="13.5" customHeight="1" x14ac:dyDescent="0.2">
      <c r="B289" s="165">
        <v>7820</v>
      </c>
      <c r="C289" s="189" t="str">
        <f>VLOOKUP(B289,aðalbók!$A$2:$C$32,2,0)</f>
        <v>Sparisj. Kópavogs, 9572</v>
      </c>
      <c r="D289" s="180">
        <v>42886</v>
      </c>
      <c r="E289" s="195">
        <v>112</v>
      </c>
      <c r="F289" s="181" t="s">
        <v>185</v>
      </c>
      <c r="G289" s="181" t="s">
        <v>164</v>
      </c>
      <c r="H289" s="182">
        <v>-12324</v>
      </c>
      <c r="I289" s="186"/>
    </row>
    <row r="290" spans="2:9" ht="13.5" customHeight="1" x14ac:dyDescent="0.2">
      <c r="B290" s="165">
        <v>7820</v>
      </c>
      <c r="C290" s="189" t="str">
        <f>VLOOKUP(B290,aðalbók!$A$2:$C$32,2,0)</f>
        <v>Sparisj. Kópavogs, 9572</v>
      </c>
      <c r="D290" s="180">
        <v>42886</v>
      </c>
      <c r="E290" s="195">
        <v>113</v>
      </c>
      <c r="F290" s="181" t="s">
        <v>240</v>
      </c>
      <c r="G290" s="181" t="s">
        <v>291</v>
      </c>
      <c r="H290" s="179">
        <v>17000</v>
      </c>
      <c r="I290" s="186"/>
    </row>
    <row r="291" spans="2:9" ht="13.5" customHeight="1" x14ac:dyDescent="0.2">
      <c r="B291" s="165">
        <v>7820</v>
      </c>
      <c r="C291" s="189" t="str">
        <f>VLOOKUP(B291,aðalbók!$A$2:$C$32,2,0)</f>
        <v>Sparisj. Kópavogs, 9572</v>
      </c>
      <c r="D291" s="180">
        <v>42905</v>
      </c>
      <c r="E291" s="195">
        <v>114</v>
      </c>
      <c r="F291" s="181" t="s">
        <v>241</v>
      </c>
      <c r="G291" s="181" t="s">
        <v>292</v>
      </c>
      <c r="H291" s="182">
        <v>-1320</v>
      </c>
      <c r="I291" s="186"/>
    </row>
    <row r="292" spans="2:9" ht="13.5" customHeight="1" x14ac:dyDescent="0.2">
      <c r="B292" s="165">
        <v>7820</v>
      </c>
      <c r="C292" s="189" t="str">
        <f>VLOOKUP(B292,aðalbók!$A$2:$C$32,2,0)</f>
        <v>Sparisj. Kópavogs, 9572</v>
      </c>
      <c r="D292" s="180">
        <v>42915</v>
      </c>
      <c r="E292" s="195">
        <v>115</v>
      </c>
      <c r="F292" s="181" t="s">
        <v>185</v>
      </c>
      <c r="G292" s="181" t="s">
        <v>164</v>
      </c>
      <c r="H292" s="182">
        <v>-2683</v>
      </c>
      <c r="I292" s="186"/>
    </row>
    <row r="293" spans="2:9" ht="13.5" customHeight="1" x14ac:dyDescent="0.2">
      <c r="B293" s="165">
        <v>7820</v>
      </c>
      <c r="C293" s="189" t="str">
        <f>VLOOKUP(B293,aðalbók!$A$2:$C$32,2,0)</f>
        <v>Sparisj. Kópavogs, 9572</v>
      </c>
      <c r="D293" s="180">
        <v>42922</v>
      </c>
      <c r="E293" s="195">
        <v>116</v>
      </c>
      <c r="F293" s="181" t="s">
        <v>206</v>
      </c>
      <c r="G293" s="181" t="s">
        <v>270</v>
      </c>
      <c r="H293" s="182">
        <v>-2505</v>
      </c>
      <c r="I293" s="186"/>
    </row>
    <row r="294" spans="2:9" ht="13.5" customHeight="1" x14ac:dyDescent="0.2">
      <c r="B294" s="165">
        <v>7820</v>
      </c>
      <c r="C294" s="189" t="str">
        <f>VLOOKUP(B294,aðalbók!$A$2:$C$32,2,0)</f>
        <v>Sparisj. Kópavogs, 9572</v>
      </c>
      <c r="D294" s="180">
        <v>42947</v>
      </c>
      <c r="E294" s="195">
        <v>117</v>
      </c>
      <c r="F294" s="181" t="s">
        <v>185</v>
      </c>
      <c r="G294" s="181" t="s">
        <v>164</v>
      </c>
      <c r="H294" s="182">
        <v>-3389</v>
      </c>
      <c r="I294" s="186"/>
    </row>
    <row r="295" spans="2:9" ht="13.5" customHeight="1" x14ac:dyDescent="0.2">
      <c r="B295" s="165">
        <v>7820</v>
      </c>
      <c r="C295" s="189" t="str">
        <f>VLOOKUP(B295,aðalbók!$A$2:$C$32,2,0)</f>
        <v>Sparisj. Kópavogs, 9572</v>
      </c>
      <c r="D295" s="180">
        <v>42958</v>
      </c>
      <c r="E295" s="195">
        <v>118</v>
      </c>
      <c r="F295" s="181" t="s">
        <v>206</v>
      </c>
      <c r="G295" s="181" t="s">
        <v>270</v>
      </c>
      <c r="H295" s="182">
        <v>-3360</v>
      </c>
      <c r="I295" s="186"/>
    </row>
    <row r="296" spans="2:9" ht="13.5" customHeight="1" x14ac:dyDescent="0.2">
      <c r="B296" s="165">
        <v>7820</v>
      </c>
      <c r="C296" s="189" t="str">
        <f>VLOOKUP(B296,aðalbók!$A$2:$C$32,2,0)</f>
        <v>Sparisj. Kópavogs, 9572</v>
      </c>
      <c r="D296" s="180">
        <v>42975</v>
      </c>
      <c r="E296" s="195">
        <v>119</v>
      </c>
      <c r="F296" s="181" t="s">
        <v>206</v>
      </c>
      <c r="G296" s="181" t="s">
        <v>270</v>
      </c>
      <c r="H296" s="182">
        <v>-1237</v>
      </c>
      <c r="I296" s="186"/>
    </row>
    <row r="297" spans="2:9" ht="13.5" customHeight="1" x14ac:dyDescent="0.2">
      <c r="B297" s="165">
        <v>7820</v>
      </c>
      <c r="C297" s="189" t="str">
        <f>VLOOKUP(B297,aðalbók!$A$2:$C$32,2,0)</f>
        <v>Sparisj. Kópavogs, 9572</v>
      </c>
      <c r="D297" s="180">
        <v>42978</v>
      </c>
      <c r="E297" s="195">
        <v>120</v>
      </c>
      <c r="F297" s="181" t="s">
        <v>185</v>
      </c>
      <c r="G297" s="181" t="s">
        <v>164</v>
      </c>
      <c r="H297" s="182">
        <v>-3594</v>
      </c>
      <c r="I297" s="186"/>
    </row>
    <row r="298" spans="2:9" ht="13.5" customHeight="1" x14ac:dyDescent="0.2">
      <c r="B298" s="165">
        <v>7820</v>
      </c>
      <c r="C298" s="189" t="str">
        <f>VLOOKUP(B298,aðalbók!$A$2:$C$32,2,0)</f>
        <v>Sparisj. Kópavogs, 9572</v>
      </c>
      <c r="D298" s="180">
        <v>42983</v>
      </c>
      <c r="E298" s="195">
        <v>121</v>
      </c>
      <c r="F298" s="181" t="s">
        <v>206</v>
      </c>
      <c r="G298" s="181" t="s">
        <v>270</v>
      </c>
      <c r="H298" s="182">
        <v>-1869</v>
      </c>
      <c r="I298" s="186"/>
    </row>
    <row r="299" spans="2:9" ht="13.5" customHeight="1" x14ac:dyDescent="0.2">
      <c r="B299" s="165">
        <v>7820</v>
      </c>
      <c r="C299" s="189" t="str">
        <f>VLOOKUP(B299,aðalbók!$A$2:$C$32,2,0)</f>
        <v>Sparisj. Kópavogs, 9572</v>
      </c>
      <c r="D299" s="180">
        <v>42985</v>
      </c>
      <c r="E299" s="195">
        <v>122</v>
      </c>
      <c r="F299" s="181" t="s">
        <v>160</v>
      </c>
      <c r="G299" s="181" t="s">
        <v>293</v>
      </c>
      <c r="H299" s="182">
        <v>-2020</v>
      </c>
      <c r="I299" s="186"/>
    </row>
    <row r="300" spans="2:9" ht="13.5" customHeight="1" x14ac:dyDescent="0.2">
      <c r="B300" s="165">
        <v>7820</v>
      </c>
      <c r="C300" s="189" t="str">
        <f>VLOOKUP(B300,aðalbók!$A$2:$C$32,2,0)</f>
        <v>Sparisj. Kópavogs, 9572</v>
      </c>
      <c r="D300" s="180">
        <v>42991</v>
      </c>
      <c r="E300" s="195">
        <v>123</v>
      </c>
      <c r="F300" s="181" t="s">
        <v>240</v>
      </c>
      <c r="G300" s="181" t="s">
        <v>294</v>
      </c>
      <c r="H300" s="179">
        <v>82500</v>
      </c>
      <c r="I300" s="186"/>
    </row>
    <row r="301" spans="2:9" ht="13.5" customHeight="1" x14ac:dyDescent="0.2">
      <c r="B301" s="165">
        <v>7820</v>
      </c>
      <c r="C301" s="189" t="str">
        <f>VLOOKUP(B301,aðalbók!$A$2:$C$32,2,0)</f>
        <v>Sparisj. Kópavogs, 9572</v>
      </c>
      <c r="D301" s="180">
        <v>42991</v>
      </c>
      <c r="E301" s="195">
        <v>123</v>
      </c>
      <c r="F301" s="181" t="s">
        <v>272</v>
      </c>
      <c r="G301" s="181" t="s">
        <v>294</v>
      </c>
      <c r="H301" s="179">
        <v>650</v>
      </c>
      <c r="I301" s="186"/>
    </row>
    <row r="302" spans="2:9" ht="13.5" customHeight="1" x14ac:dyDescent="0.2">
      <c r="B302" s="165">
        <v>7820</v>
      </c>
      <c r="C302" s="189" t="str">
        <f>VLOOKUP(B302,aðalbók!$A$2:$C$32,2,0)</f>
        <v>Sparisj. Kópavogs, 9572</v>
      </c>
      <c r="D302" s="180">
        <v>42999</v>
      </c>
      <c r="E302" s="195">
        <v>124</v>
      </c>
      <c r="F302" s="181" t="s">
        <v>242</v>
      </c>
      <c r="G302" s="181" t="s">
        <v>237</v>
      </c>
      <c r="H302" s="182">
        <v>-7000</v>
      </c>
      <c r="I302" s="186"/>
    </row>
    <row r="303" spans="2:9" ht="13.5" customHeight="1" x14ac:dyDescent="0.2">
      <c r="B303" s="165">
        <v>7820</v>
      </c>
      <c r="C303" s="189" t="str">
        <f>VLOOKUP(B303,aðalbók!$A$2:$C$32,2,0)</f>
        <v>Sparisj. Kópavogs, 9572</v>
      </c>
      <c r="D303" s="180">
        <v>43005</v>
      </c>
      <c r="E303" s="195">
        <v>125</v>
      </c>
      <c r="F303" s="181" t="s">
        <v>240</v>
      </c>
      <c r="G303" s="181" t="s">
        <v>296</v>
      </c>
      <c r="H303" s="179">
        <v>40500</v>
      </c>
      <c r="I303" s="186"/>
    </row>
    <row r="304" spans="2:9" ht="13.5" customHeight="1" x14ac:dyDescent="0.2">
      <c r="B304" s="165">
        <v>7820</v>
      </c>
      <c r="C304" s="189" t="str">
        <f>VLOOKUP(B304,aðalbók!$A$2:$C$32,2,0)</f>
        <v>Sparisj. Kópavogs, 9572</v>
      </c>
      <c r="D304" s="180">
        <v>43005</v>
      </c>
      <c r="E304" s="195">
        <v>125</v>
      </c>
      <c r="F304" s="181" t="s">
        <v>240</v>
      </c>
      <c r="G304" s="181" t="s">
        <v>296</v>
      </c>
      <c r="H304" s="179">
        <v>500</v>
      </c>
      <c r="I304" s="186"/>
    </row>
    <row r="305" spans="2:9" ht="13.5" customHeight="1" x14ac:dyDescent="0.2">
      <c r="B305" s="165">
        <v>7820</v>
      </c>
      <c r="C305" s="189" t="str">
        <f>VLOOKUP(B305,aðalbók!$A$2:$C$32,2,0)</f>
        <v>Sparisj. Kópavogs, 9572</v>
      </c>
      <c r="D305" s="180">
        <v>43005</v>
      </c>
      <c r="E305" s="195">
        <v>125</v>
      </c>
      <c r="F305" s="181" t="s">
        <v>240</v>
      </c>
      <c r="G305" s="181" t="s">
        <v>296</v>
      </c>
      <c r="H305" s="179">
        <v>7359</v>
      </c>
      <c r="I305" s="186"/>
    </row>
    <row r="306" spans="2:9" ht="13.5" customHeight="1" x14ac:dyDescent="0.2">
      <c r="B306" s="165">
        <v>7820</v>
      </c>
      <c r="C306" s="189" t="str">
        <f>VLOOKUP(B306,aðalbók!$A$2:$C$32,2,0)</f>
        <v>Sparisj. Kópavogs, 9572</v>
      </c>
      <c r="D306" s="180">
        <v>43006</v>
      </c>
      <c r="E306" s="195">
        <v>126</v>
      </c>
      <c r="F306" s="181" t="s">
        <v>185</v>
      </c>
      <c r="G306" s="181" t="s">
        <v>164</v>
      </c>
      <c r="H306" s="182">
        <v>-3932</v>
      </c>
      <c r="I306" s="186"/>
    </row>
    <row r="307" spans="2:9" ht="13.5" customHeight="1" x14ac:dyDescent="0.2">
      <c r="B307" s="165">
        <v>7820</v>
      </c>
      <c r="C307" s="189" t="str">
        <f>VLOOKUP(B307,aðalbók!$A$2:$C$32,2,0)</f>
        <v>Sparisj. Kópavogs, 9572</v>
      </c>
      <c r="D307" s="180">
        <v>43019</v>
      </c>
      <c r="E307" s="195">
        <v>127</v>
      </c>
      <c r="F307" s="181" t="s">
        <v>240</v>
      </c>
      <c r="G307" s="181" t="s">
        <v>297</v>
      </c>
      <c r="H307" s="179">
        <v>31500</v>
      </c>
      <c r="I307" s="186"/>
    </row>
    <row r="308" spans="2:9" ht="13.5" customHeight="1" x14ac:dyDescent="0.2">
      <c r="B308" s="165">
        <v>7820</v>
      </c>
      <c r="C308" s="189" t="str">
        <f>VLOOKUP(B308,aðalbók!$A$2:$C$32,2,0)</f>
        <v>Sparisj. Kópavogs, 9572</v>
      </c>
      <c r="D308" s="180">
        <v>43019</v>
      </c>
      <c r="E308" s="195">
        <v>127</v>
      </c>
      <c r="F308" s="181" t="s">
        <v>272</v>
      </c>
      <c r="G308" s="181" t="s">
        <v>297</v>
      </c>
      <c r="H308" s="179">
        <v>1998</v>
      </c>
      <c r="I308" s="186"/>
    </row>
    <row r="309" spans="2:9" ht="13.5" customHeight="1" x14ac:dyDescent="0.2">
      <c r="B309" s="165">
        <v>7820</v>
      </c>
      <c r="C309" s="189" t="str">
        <f>VLOOKUP(B309,aðalbók!$A$2:$C$32,2,0)</f>
        <v>Sparisj. Kópavogs, 9572</v>
      </c>
      <c r="D309" s="180">
        <v>43033</v>
      </c>
      <c r="E309" s="195">
        <v>128</v>
      </c>
      <c r="F309" s="181" t="s">
        <v>210</v>
      </c>
      <c r="G309" s="181" t="s">
        <v>300</v>
      </c>
      <c r="H309" s="182">
        <v>-10999</v>
      </c>
      <c r="I309" s="186"/>
    </row>
    <row r="310" spans="2:9" ht="13.5" customHeight="1" x14ac:dyDescent="0.2">
      <c r="B310" s="165">
        <v>7820</v>
      </c>
      <c r="C310" s="189" t="str">
        <f>VLOOKUP(B310,aðalbók!$A$2:$C$32,2,0)</f>
        <v>Sparisj. Kópavogs, 9572</v>
      </c>
      <c r="D310" s="180">
        <v>43033</v>
      </c>
      <c r="E310" s="195">
        <v>129</v>
      </c>
      <c r="F310" s="181" t="s">
        <v>240</v>
      </c>
      <c r="G310" s="181" t="s">
        <v>298</v>
      </c>
      <c r="H310" s="179">
        <v>48500</v>
      </c>
      <c r="I310" s="186"/>
    </row>
    <row r="311" spans="2:9" ht="13.5" customHeight="1" x14ac:dyDescent="0.2">
      <c r="B311" s="165">
        <v>7820</v>
      </c>
      <c r="C311" s="189" t="str">
        <f>VLOOKUP(B311,aðalbók!$A$2:$C$32,2,0)</f>
        <v>Sparisj. Kópavogs, 9572</v>
      </c>
      <c r="D311" s="180">
        <v>43033</v>
      </c>
      <c r="E311" s="195">
        <v>129</v>
      </c>
      <c r="F311" s="181" t="s">
        <v>272</v>
      </c>
      <c r="G311" s="181" t="s">
        <v>298</v>
      </c>
      <c r="H311" s="179">
        <v>704</v>
      </c>
      <c r="I311" s="186"/>
    </row>
    <row r="312" spans="2:9" ht="13.5" customHeight="1" x14ac:dyDescent="0.2">
      <c r="B312" s="165">
        <v>7820</v>
      </c>
      <c r="C312" s="189" t="str">
        <f>VLOOKUP(B312,aðalbók!$A$2:$C$32,2,0)</f>
        <v>Sparisj. Kópavogs, 9572</v>
      </c>
      <c r="D312" s="180">
        <v>43038</v>
      </c>
      <c r="E312" s="195">
        <v>130</v>
      </c>
      <c r="F312" s="181" t="s">
        <v>184</v>
      </c>
      <c r="G312" s="181" t="s">
        <v>301</v>
      </c>
      <c r="H312" s="182">
        <v>-895</v>
      </c>
      <c r="I312" s="186"/>
    </row>
    <row r="313" spans="2:9" ht="13.5" customHeight="1" x14ac:dyDescent="0.2">
      <c r="B313" s="165">
        <v>7820</v>
      </c>
      <c r="C313" s="189" t="str">
        <f>VLOOKUP(B313,aðalbók!$A$2:$C$32,2,0)</f>
        <v>Sparisj. Kópavogs, 9572</v>
      </c>
      <c r="D313" s="180">
        <v>43039</v>
      </c>
      <c r="E313" s="195">
        <v>131</v>
      </c>
      <c r="F313" s="181" t="s">
        <v>185</v>
      </c>
      <c r="G313" s="181" t="s">
        <v>164</v>
      </c>
      <c r="H313" s="182">
        <v>-17216</v>
      </c>
      <c r="I313" s="186"/>
    </row>
    <row r="314" spans="2:9" ht="13.5" customHeight="1" x14ac:dyDescent="0.2">
      <c r="B314" s="165">
        <v>7820</v>
      </c>
      <c r="C314" s="189" t="str">
        <f>VLOOKUP(B314,aðalbók!$A$2:$C$32,2,0)</f>
        <v>Sparisj. Kópavogs, 9572</v>
      </c>
      <c r="D314" s="180">
        <v>43040</v>
      </c>
      <c r="E314" s="195">
        <v>132</v>
      </c>
      <c r="F314" s="181" t="s">
        <v>161</v>
      </c>
      <c r="G314" s="181" t="s">
        <v>237</v>
      </c>
      <c r="H314" s="182">
        <v>-33872</v>
      </c>
      <c r="I314" s="186"/>
    </row>
    <row r="315" spans="2:9" ht="13.5" customHeight="1" x14ac:dyDescent="0.2">
      <c r="B315" s="165">
        <v>7820</v>
      </c>
      <c r="C315" s="189" t="str">
        <f>VLOOKUP(B315,aðalbók!$A$2:$C$32,2,0)</f>
        <v>Sparisj. Kópavogs, 9572</v>
      </c>
      <c r="D315" s="180">
        <v>43047</v>
      </c>
      <c r="E315" s="195">
        <v>133</v>
      </c>
      <c r="F315" s="181" t="s">
        <v>62</v>
      </c>
      <c r="G315" s="181" t="s">
        <v>299</v>
      </c>
      <c r="H315" s="179">
        <v>1000</v>
      </c>
      <c r="I315" s="186"/>
    </row>
    <row r="316" spans="2:9" ht="13.5" customHeight="1" x14ac:dyDescent="0.2">
      <c r="B316" s="165">
        <v>7820</v>
      </c>
      <c r="C316" s="189" t="str">
        <f>VLOOKUP(B316,aðalbók!$A$2:$C$32,2,0)</f>
        <v>Sparisj. Kópavogs, 9572</v>
      </c>
      <c r="D316" s="180">
        <v>43047</v>
      </c>
      <c r="E316" s="195">
        <v>133</v>
      </c>
      <c r="F316" s="181" t="s">
        <v>240</v>
      </c>
      <c r="G316" s="181" t="s">
        <v>299</v>
      </c>
      <c r="H316" s="179">
        <v>27000</v>
      </c>
      <c r="I316" s="186"/>
    </row>
    <row r="317" spans="2:9" ht="13.5" customHeight="1" x14ac:dyDescent="0.2">
      <c r="B317" s="165">
        <v>7820</v>
      </c>
      <c r="C317" s="189" t="str">
        <f>VLOOKUP(B317,aðalbók!$A$2:$C$32,2,0)</f>
        <v>Sparisj. Kópavogs, 9572</v>
      </c>
      <c r="D317" s="180">
        <v>43049</v>
      </c>
      <c r="E317" s="195">
        <v>134</v>
      </c>
      <c r="F317" s="181" t="s">
        <v>216</v>
      </c>
      <c r="G317" s="181" t="s">
        <v>303</v>
      </c>
      <c r="H317" s="182">
        <v>-250</v>
      </c>
      <c r="I317" s="186"/>
    </row>
    <row r="318" spans="2:9" ht="13.5" customHeight="1" x14ac:dyDescent="0.2">
      <c r="B318" s="165">
        <v>7820</v>
      </c>
      <c r="C318" s="189" t="str">
        <f>VLOOKUP(B318,aðalbók!$A$2:$C$32,2,0)</f>
        <v>Sparisj. Kópavogs, 9572</v>
      </c>
      <c r="D318" s="180">
        <v>43056</v>
      </c>
      <c r="E318" s="195">
        <v>138</v>
      </c>
      <c r="F318" s="181" t="s">
        <v>208</v>
      </c>
      <c r="G318" s="181" t="s">
        <v>305</v>
      </c>
      <c r="H318" s="182">
        <v>-1170</v>
      </c>
      <c r="I318" s="186"/>
    </row>
    <row r="319" spans="2:9" ht="13.5" customHeight="1" x14ac:dyDescent="0.2">
      <c r="B319" s="165">
        <v>7820</v>
      </c>
      <c r="C319" s="189" t="str">
        <f>VLOOKUP(B319,aðalbók!$A$2:$C$32,2,0)</f>
        <v>Sparisj. Kópavogs, 9572</v>
      </c>
      <c r="D319" s="180">
        <v>43061</v>
      </c>
      <c r="E319" s="195">
        <v>139</v>
      </c>
      <c r="F319" s="181" t="s">
        <v>272</v>
      </c>
      <c r="G319" s="181" t="s">
        <v>306</v>
      </c>
      <c r="H319" s="179">
        <v>37500</v>
      </c>
      <c r="I319" s="186"/>
    </row>
    <row r="320" spans="2:9" ht="13.5" customHeight="1" x14ac:dyDescent="0.2">
      <c r="B320" s="165">
        <v>7820</v>
      </c>
      <c r="C320" s="189" t="str">
        <f>VLOOKUP(B320,aðalbók!$A$2:$C$32,2,0)</f>
        <v>Sparisj. Kópavogs, 9572</v>
      </c>
      <c r="D320" s="180">
        <v>43061</v>
      </c>
      <c r="E320" s="195">
        <v>139</v>
      </c>
      <c r="F320" s="181" t="s">
        <v>272</v>
      </c>
      <c r="G320" s="181" t="s">
        <v>306</v>
      </c>
      <c r="H320" s="179">
        <v>2350</v>
      </c>
      <c r="I320" s="186"/>
    </row>
    <row r="321" spans="2:9" ht="13.5" customHeight="1" x14ac:dyDescent="0.2">
      <c r="B321" s="165">
        <v>7820</v>
      </c>
      <c r="C321" s="189" t="str">
        <f>VLOOKUP(B321,aðalbók!$A$2:$C$32,2,0)</f>
        <v>Sparisj. Kópavogs, 9572</v>
      </c>
      <c r="D321" s="180">
        <v>43063</v>
      </c>
      <c r="E321" s="195">
        <v>135</v>
      </c>
      <c r="F321" s="181" t="s">
        <v>216</v>
      </c>
      <c r="G321" s="181" t="s">
        <v>303</v>
      </c>
      <c r="H321" s="182">
        <v>-450</v>
      </c>
      <c r="I321" s="186"/>
    </row>
    <row r="322" spans="2:9" ht="13.5" customHeight="1" x14ac:dyDescent="0.2">
      <c r="B322" s="165">
        <v>7820</v>
      </c>
      <c r="C322" s="189" t="str">
        <f>VLOOKUP(B322,aðalbók!$A$2:$C$32,2,0)</f>
        <v>Sparisj. Kópavogs, 9572</v>
      </c>
      <c r="D322" s="180">
        <v>43066</v>
      </c>
      <c r="E322" s="195">
        <v>140</v>
      </c>
      <c r="F322" s="181" t="s">
        <v>184</v>
      </c>
      <c r="G322" s="181" t="s">
        <v>307</v>
      </c>
      <c r="H322" s="182">
        <v>-2722</v>
      </c>
      <c r="I322" s="186"/>
    </row>
    <row r="323" spans="2:9" ht="13.5" customHeight="1" x14ac:dyDescent="0.2">
      <c r="B323" s="165">
        <v>7820</v>
      </c>
      <c r="C323" s="189" t="str">
        <f>VLOOKUP(B323,aðalbók!$A$2:$C$32,2,0)</f>
        <v>Sparisj. Kópavogs, 9572</v>
      </c>
      <c r="D323" s="180">
        <v>43069</v>
      </c>
      <c r="E323" s="195">
        <v>141</v>
      </c>
      <c r="F323" s="181" t="s">
        <v>185</v>
      </c>
      <c r="G323" s="181" t="s">
        <v>164</v>
      </c>
      <c r="H323" s="182">
        <v>-12374</v>
      </c>
      <c r="I323" s="186"/>
    </row>
    <row r="324" spans="2:9" ht="13.5" customHeight="1" x14ac:dyDescent="0.2">
      <c r="B324" s="165">
        <v>7820</v>
      </c>
      <c r="C324" s="189" t="str">
        <f>VLOOKUP(B324,aðalbók!$A$2:$C$32,2,0)</f>
        <v>Sparisj. Kópavogs, 9572</v>
      </c>
      <c r="D324" s="180">
        <v>43074</v>
      </c>
      <c r="E324" s="195">
        <v>142</v>
      </c>
      <c r="F324" s="181" t="s">
        <v>206</v>
      </c>
      <c r="G324" s="181" t="s">
        <v>270</v>
      </c>
      <c r="H324" s="182">
        <v>-1655</v>
      </c>
      <c r="I324" s="186"/>
    </row>
    <row r="325" spans="2:9" ht="13.5" customHeight="1" x14ac:dyDescent="0.2">
      <c r="B325" s="165">
        <v>7820</v>
      </c>
      <c r="C325" s="189" t="str">
        <f>VLOOKUP(B325,aðalbók!$A$2:$C$32,2,0)</f>
        <v>Sparisj. Kópavogs, 9572</v>
      </c>
      <c r="D325" s="180">
        <v>43075</v>
      </c>
      <c r="E325" s="195">
        <v>143</v>
      </c>
      <c r="F325" s="181" t="s">
        <v>159</v>
      </c>
      <c r="G325" s="181" t="s">
        <v>310</v>
      </c>
      <c r="H325" s="182">
        <v>-8998</v>
      </c>
      <c r="I325" s="186"/>
    </row>
    <row r="326" spans="2:9" ht="13.5" customHeight="1" x14ac:dyDescent="0.2">
      <c r="B326" s="165">
        <v>7820</v>
      </c>
      <c r="C326" s="189" t="str">
        <f>VLOOKUP(B326,aðalbók!$A$2:$C$32,2,0)</f>
        <v>Sparisj. Kópavogs, 9572</v>
      </c>
      <c r="D326" s="180">
        <v>43076</v>
      </c>
      <c r="E326" s="195">
        <v>144</v>
      </c>
      <c r="F326" s="181" t="s">
        <v>244</v>
      </c>
      <c r="G326" s="181" t="s">
        <v>311</v>
      </c>
      <c r="H326" s="182">
        <v>-10095</v>
      </c>
      <c r="I326" s="186"/>
    </row>
    <row r="327" spans="2:9" ht="13.5" customHeight="1" x14ac:dyDescent="0.2">
      <c r="B327" s="165">
        <v>7820</v>
      </c>
      <c r="C327" s="189" t="str">
        <f>VLOOKUP(B327,aðalbók!$A$2:$C$32,2,0)</f>
        <v>Sparisj. Kópavogs, 9572</v>
      </c>
      <c r="D327" s="180">
        <v>43077</v>
      </c>
      <c r="E327" s="195">
        <v>145</v>
      </c>
      <c r="F327" s="181" t="s">
        <v>243</v>
      </c>
      <c r="G327" s="181" t="s">
        <v>312</v>
      </c>
      <c r="H327" s="179">
        <v>42000</v>
      </c>
      <c r="I327" s="186"/>
    </row>
    <row r="328" spans="2:9" ht="13.5" customHeight="1" x14ac:dyDescent="0.2">
      <c r="B328" s="165">
        <v>7820</v>
      </c>
      <c r="C328" s="189" t="str">
        <f>VLOOKUP(B328,aðalbók!$A$2:$C$32,2,0)</f>
        <v>Sparisj. Kópavogs, 9572</v>
      </c>
      <c r="D328" s="180">
        <v>43080</v>
      </c>
      <c r="E328" s="195">
        <v>146</v>
      </c>
      <c r="F328" s="181" t="s">
        <v>245</v>
      </c>
      <c r="G328" s="181" t="s">
        <v>237</v>
      </c>
      <c r="H328" s="182">
        <v>-5000</v>
      </c>
      <c r="I328" s="186"/>
    </row>
    <row r="329" spans="2:9" ht="13.5" customHeight="1" x14ac:dyDescent="0.2">
      <c r="B329" s="165">
        <v>7820</v>
      </c>
      <c r="C329" s="189" t="str">
        <f>VLOOKUP(B329,aðalbók!$A$2:$C$32,2,0)</f>
        <v>Sparisj. Kópavogs, 9572</v>
      </c>
      <c r="D329" s="180">
        <v>43080</v>
      </c>
      <c r="E329" s="195">
        <v>136</v>
      </c>
      <c r="F329" s="181" t="s">
        <v>206</v>
      </c>
      <c r="G329" s="181" t="s">
        <v>304</v>
      </c>
      <c r="H329" s="182">
        <v>-7808</v>
      </c>
      <c r="I329" s="186"/>
    </row>
    <row r="330" spans="2:9" ht="13.5" customHeight="1" x14ac:dyDescent="0.2">
      <c r="B330" s="165">
        <v>7820</v>
      </c>
      <c r="C330" s="189" t="str">
        <f>VLOOKUP(B330,aðalbók!$A$2:$C$32,2,0)</f>
        <v>Sparisj. Kópavogs, 9572</v>
      </c>
      <c r="D330" s="180">
        <v>43083</v>
      </c>
      <c r="E330" s="195">
        <v>137</v>
      </c>
      <c r="F330" s="181" t="s">
        <v>206</v>
      </c>
      <c r="G330" s="181" t="s">
        <v>304</v>
      </c>
      <c r="H330" s="182">
        <v>-2906</v>
      </c>
      <c r="I330" s="186"/>
    </row>
    <row r="331" spans="2:9" ht="13.5" customHeight="1" x14ac:dyDescent="0.2">
      <c r="B331" s="165">
        <v>7820</v>
      </c>
      <c r="C331" s="189" t="str">
        <f>VLOOKUP(B331,aðalbók!$A$2:$C$32,2,0)</f>
        <v>Sparisj. Kópavogs, 9572</v>
      </c>
      <c r="D331" s="180">
        <v>43083</v>
      </c>
      <c r="E331" s="195">
        <v>147</v>
      </c>
      <c r="F331" s="181" t="s">
        <v>159</v>
      </c>
      <c r="G331" s="181" t="s">
        <v>237</v>
      </c>
      <c r="H331" s="182">
        <v>-33640</v>
      </c>
      <c r="I331" s="186"/>
    </row>
    <row r="332" spans="2:9" ht="13.5" customHeight="1" x14ac:dyDescent="0.2">
      <c r="B332" s="165">
        <v>7820</v>
      </c>
      <c r="C332" s="189" t="str">
        <f>VLOOKUP(B332,aðalbók!$A$2:$C$32,2,0)</f>
        <v>Sparisj. Kópavogs, 9572</v>
      </c>
      <c r="D332" s="180">
        <v>43084</v>
      </c>
      <c r="E332" s="195">
        <v>148</v>
      </c>
      <c r="F332" s="181" t="s">
        <v>226</v>
      </c>
      <c r="G332" s="181" t="s">
        <v>237</v>
      </c>
      <c r="H332" s="182">
        <v>-11600</v>
      </c>
      <c r="I332" s="186"/>
    </row>
    <row r="333" spans="2:9" ht="13.5" customHeight="1" x14ac:dyDescent="0.2">
      <c r="B333" s="165">
        <v>7820</v>
      </c>
      <c r="C333" s="189" t="str">
        <f>VLOOKUP(B333,aðalbók!$A$2:$C$32,2,0)</f>
        <v>Sparisj. Kópavogs, 9572</v>
      </c>
      <c r="D333" s="180">
        <v>43084</v>
      </c>
      <c r="E333" s="195">
        <v>149</v>
      </c>
      <c r="F333" s="181" t="s">
        <v>186</v>
      </c>
      <c r="G333" s="181" t="s">
        <v>199</v>
      </c>
      <c r="H333" s="182">
        <v>-6717</v>
      </c>
      <c r="I333" s="186"/>
    </row>
    <row r="334" spans="2:9" ht="13.5" customHeight="1" x14ac:dyDescent="0.2">
      <c r="B334" s="165">
        <v>7820</v>
      </c>
      <c r="C334" s="189" t="str">
        <f>VLOOKUP(B334,aðalbók!$A$2:$C$32,2,0)</f>
        <v>Sparisj. Kópavogs, 9572</v>
      </c>
      <c r="D334" s="180">
        <v>43084</v>
      </c>
      <c r="E334" s="195">
        <v>150</v>
      </c>
      <c r="F334" s="181" t="s">
        <v>207</v>
      </c>
      <c r="G334" s="181" t="s">
        <v>237</v>
      </c>
      <c r="H334" s="182">
        <v>-27840</v>
      </c>
      <c r="I334" s="186"/>
    </row>
    <row r="335" spans="2:9" ht="13.5" customHeight="1" x14ac:dyDescent="0.2">
      <c r="B335" s="165">
        <v>7820</v>
      </c>
      <c r="C335" s="189" t="str">
        <f>VLOOKUP(B335,aðalbók!$A$2:$C$32,2,0)</f>
        <v>Sparisj. Kópavogs, 9572</v>
      </c>
      <c r="D335" s="180">
        <v>43084</v>
      </c>
      <c r="E335" s="195">
        <v>151</v>
      </c>
      <c r="F335" s="181" t="s">
        <v>161</v>
      </c>
      <c r="G335" s="181" t="s">
        <v>237</v>
      </c>
      <c r="H335" s="182">
        <v>-14616</v>
      </c>
      <c r="I335" s="186"/>
    </row>
    <row r="336" spans="2:9" ht="13.5" customHeight="1" x14ac:dyDescent="0.2">
      <c r="B336" s="165">
        <v>7820</v>
      </c>
      <c r="C336" s="189" t="str">
        <f>VLOOKUP(B336,aðalbók!$A$2:$C$32,2,0)</f>
        <v>Sparisj. Kópavogs, 9572</v>
      </c>
      <c r="D336" s="180">
        <v>43084</v>
      </c>
      <c r="E336" s="195">
        <v>152</v>
      </c>
      <c r="F336" s="181" t="s">
        <v>217</v>
      </c>
      <c r="G336" s="181" t="s">
        <v>237</v>
      </c>
      <c r="H336" s="182">
        <v>-29812</v>
      </c>
      <c r="I336" s="186"/>
    </row>
    <row r="337" spans="2:9" ht="13.5" customHeight="1" x14ac:dyDescent="0.2">
      <c r="B337" s="165">
        <v>7820</v>
      </c>
      <c r="C337" s="189" t="str">
        <f>VLOOKUP(B337,aðalbók!$A$2:$C$32,2,0)</f>
        <v>Sparisj. Kópavogs, 9572</v>
      </c>
      <c r="D337" s="180">
        <v>43089</v>
      </c>
      <c r="E337" s="195">
        <v>153</v>
      </c>
      <c r="F337" s="181" t="s">
        <v>315</v>
      </c>
      <c r="G337" s="181" t="s">
        <v>314</v>
      </c>
      <c r="H337" s="182">
        <v>-250</v>
      </c>
      <c r="I337" s="186"/>
    </row>
    <row r="338" spans="2:9" ht="13.5" customHeight="1" x14ac:dyDescent="0.2">
      <c r="B338" s="165">
        <v>7820</v>
      </c>
      <c r="C338" s="189" t="str">
        <f>VLOOKUP(B338,aðalbók!$A$2:$C$32,2,0)</f>
        <v>Sparisj. Kópavogs, 9572</v>
      </c>
      <c r="D338" s="180">
        <v>43089</v>
      </c>
      <c r="E338" s="195">
        <v>153</v>
      </c>
      <c r="F338" s="181" t="s">
        <v>205</v>
      </c>
      <c r="G338" s="181" t="s">
        <v>314</v>
      </c>
      <c r="H338" s="182">
        <v>-6423</v>
      </c>
      <c r="I338" s="186"/>
    </row>
    <row r="339" spans="2:9" ht="13.5" customHeight="1" x14ac:dyDescent="0.2">
      <c r="B339" s="165">
        <v>7820</v>
      </c>
      <c r="C339" s="189" t="str">
        <f>VLOOKUP(B339,aðalbók!$A$2:$C$32,2,0)</f>
        <v>Sparisj. Kópavogs, 9572</v>
      </c>
      <c r="D339" s="180">
        <v>43097</v>
      </c>
      <c r="E339" s="195">
        <v>154</v>
      </c>
      <c r="F339" s="181" t="s">
        <v>185</v>
      </c>
      <c r="G339" s="181" t="s">
        <v>164</v>
      </c>
      <c r="H339" s="182">
        <v>-12784</v>
      </c>
      <c r="I339" s="186"/>
    </row>
    <row r="340" spans="2:9" ht="13.5" customHeight="1" x14ac:dyDescent="0.2">
      <c r="B340" s="165">
        <v>7820</v>
      </c>
      <c r="C340" s="189" t="str">
        <f>VLOOKUP(B340,aðalbók!$A$2:$C$32,2,0)</f>
        <v>Sparisj. Kópavogs, 9572</v>
      </c>
      <c r="D340" s="180">
        <v>43097</v>
      </c>
      <c r="E340" s="195">
        <v>155</v>
      </c>
      <c r="F340" s="181" t="s">
        <v>159</v>
      </c>
      <c r="G340" s="181" t="s">
        <v>316</v>
      </c>
      <c r="H340" s="182">
        <v>-10408</v>
      </c>
      <c r="I340" s="186"/>
    </row>
    <row r="341" spans="2:9" ht="13.5" customHeight="1" x14ac:dyDescent="0.2">
      <c r="B341" s="165">
        <v>7820</v>
      </c>
      <c r="C341" s="189" t="str">
        <f>VLOOKUP(B341,aðalbók!$A$2:$C$32,2,0)</f>
        <v>Sparisj. Kópavogs, 9572</v>
      </c>
      <c r="D341" s="180">
        <v>43098</v>
      </c>
      <c r="E341" s="195">
        <v>156</v>
      </c>
      <c r="F341" s="181" t="s">
        <v>203</v>
      </c>
      <c r="G341" s="181" t="s">
        <v>162</v>
      </c>
      <c r="H341" s="182">
        <v>-174</v>
      </c>
      <c r="I341" s="186"/>
    </row>
    <row r="342" spans="2:9" ht="13.5" customHeight="1" x14ac:dyDescent="0.2">
      <c r="B342" s="165">
        <v>7820</v>
      </c>
      <c r="C342" s="189" t="str">
        <f>VLOOKUP(B342,aðalbók!$A$2:$C$32,2,0)</f>
        <v>Sparisj. Kópavogs, 9572</v>
      </c>
      <c r="D342" s="180">
        <v>43098</v>
      </c>
      <c r="E342" s="195">
        <v>157</v>
      </c>
      <c r="F342" s="181" t="s">
        <v>204</v>
      </c>
      <c r="G342" s="181" t="s">
        <v>163</v>
      </c>
      <c r="H342" s="179">
        <v>870</v>
      </c>
      <c r="I342" s="186"/>
    </row>
    <row r="343" spans="2:9" ht="13.5" customHeight="1" x14ac:dyDescent="0.2">
      <c r="B343" s="165">
        <v>7820</v>
      </c>
      <c r="C343" s="189" t="s">
        <v>99</v>
      </c>
      <c r="D343" s="185">
        <v>42736</v>
      </c>
      <c r="E343" s="195">
        <v>0</v>
      </c>
      <c r="F343" s="190" t="s">
        <v>175</v>
      </c>
      <c r="G343" s="190"/>
      <c r="H343" s="191">
        <v>232064</v>
      </c>
      <c r="I343" s="186"/>
    </row>
    <row r="344" spans="2:9" ht="13.5" customHeight="1" x14ac:dyDescent="0.2">
      <c r="B344" s="165">
        <v>7830</v>
      </c>
      <c r="C344" s="189" t="s">
        <v>100</v>
      </c>
      <c r="D344" s="180">
        <v>42766</v>
      </c>
      <c r="E344" s="168">
        <v>73</v>
      </c>
      <c r="F344" s="181" t="s">
        <v>157</v>
      </c>
      <c r="G344" s="181" t="s">
        <v>162</v>
      </c>
      <c r="H344" s="182">
        <v>-596</v>
      </c>
      <c r="I344" s="186"/>
    </row>
    <row r="345" spans="2:9" ht="13.5" customHeight="1" x14ac:dyDescent="0.2">
      <c r="B345" s="165">
        <v>7830</v>
      </c>
      <c r="C345" s="189" t="s">
        <v>100</v>
      </c>
      <c r="D345" s="180">
        <v>42766</v>
      </c>
      <c r="E345" s="168">
        <v>73</v>
      </c>
      <c r="F345" s="181" t="s">
        <v>158</v>
      </c>
      <c r="G345" s="181" t="s">
        <v>163</v>
      </c>
      <c r="H345" s="179">
        <v>2983</v>
      </c>
      <c r="I345" s="186"/>
    </row>
    <row r="346" spans="2:9" ht="13.5" customHeight="1" x14ac:dyDescent="0.2">
      <c r="B346" s="165">
        <v>7830</v>
      </c>
      <c r="C346" s="189" t="s">
        <v>100</v>
      </c>
      <c r="D346" s="180">
        <v>42794</v>
      </c>
      <c r="E346" s="168">
        <v>74</v>
      </c>
      <c r="F346" s="181" t="s">
        <v>157</v>
      </c>
      <c r="G346" s="181" t="s">
        <v>162</v>
      </c>
      <c r="H346" s="182">
        <v>-597</v>
      </c>
      <c r="I346" s="186"/>
    </row>
    <row r="347" spans="2:9" ht="13.5" customHeight="1" x14ac:dyDescent="0.2">
      <c r="B347" s="165">
        <v>7830</v>
      </c>
      <c r="C347" s="189" t="s">
        <v>100</v>
      </c>
      <c r="D347" s="180">
        <v>42794</v>
      </c>
      <c r="E347" s="168">
        <v>74</v>
      </c>
      <c r="F347" s="181" t="s">
        <v>158</v>
      </c>
      <c r="G347" s="181" t="s">
        <v>163</v>
      </c>
      <c r="H347" s="179">
        <v>2989</v>
      </c>
      <c r="I347" s="186"/>
    </row>
    <row r="348" spans="2:9" ht="13.5" customHeight="1" x14ac:dyDescent="0.2">
      <c r="B348" s="165">
        <v>7830</v>
      </c>
      <c r="C348" s="189" t="s">
        <v>100</v>
      </c>
      <c r="D348" s="180">
        <v>42825</v>
      </c>
      <c r="E348" s="168">
        <v>75</v>
      </c>
      <c r="F348" s="181" t="s">
        <v>157</v>
      </c>
      <c r="G348" s="181" t="s">
        <v>162</v>
      </c>
      <c r="H348" s="182">
        <v>-599</v>
      </c>
      <c r="I348" s="186"/>
    </row>
    <row r="349" spans="2:9" ht="13.5" customHeight="1" x14ac:dyDescent="0.2">
      <c r="B349" s="165">
        <v>7830</v>
      </c>
      <c r="C349" s="189" t="s">
        <v>100</v>
      </c>
      <c r="D349" s="180">
        <v>42825</v>
      </c>
      <c r="E349" s="168">
        <v>75</v>
      </c>
      <c r="F349" s="181" t="s">
        <v>158</v>
      </c>
      <c r="G349" s="181" t="s">
        <v>163</v>
      </c>
      <c r="H349" s="179">
        <v>2995</v>
      </c>
      <c r="I349" s="186"/>
    </row>
    <row r="350" spans="2:9" ht="13.5" customHeight="1" x14ac:dyDescent="0.2">
      <c r="B350" s="165">
        <v>7830</v>
      </c>
      <c r="C350" s="189" t="s">
        <v>100</v>
      </c>
      <c r="D350" s="180">
        <v>42853</v>
      </c>
      <c r="E350" s="168">
        <v>76</v>
      </c>
      <c r="F350" s="181" t="s">
        <v>157</v>
      </c>
      <c r="G350" s="181" t="s">
        <v>162</v>
      </c>
      <c r="H350" s="182">
        <v>-600</v>
      </c>
      <c r="I350" s="186"/>
    </row>
    <row r="351" spans="2:9" ht="13.5" customHeight="1" x14ac:dyDescent="0.2">
      <c r="B351" s="165">
        <v>7830</v>
      </c>
      <c r="C351" s="189" t="s">
        <v>100</v>
      </c>
      <c r="D351" s="180">
        <v>42853</v>
      </c>
      <c r="E351" s="168">
        <v>76</v>
      </c>
      <c r="F351" s="181" t="s">
        <v>158</v>
      </c>
      <c r="G351" s="181" t="s">
        <v>163</v>
      </c>
      <c r="H351" s="179">
        <v>3000</v>
      </c>
      <c r="I351" s="186"/>
    </row>
    <row r="352" spans="2:9" ht="13.5" customHeight="1" x14ac:dyDescent="0.2">
      <c r="B352" s="165">
        <v>7830</v>
      </c>
      <c r="C352" s="189" t="s">
        <v>100</v>
      </c>
      <c r="D352" s="180">
        <v>42886</v>
      </c>
      <c r="E352" s="168">
        <v>77</v>
      </c>
      <c r="F352" s="181" t="s">
        <v>157</v>
      </c>
      <c r="G352" s="181" t="s">
        <v>162</v>
      </c>
      <c r="H352" s="182">
        <v>-584</v>
      </c>
      <c r="I352" s="186"/>
    </row>
    <row r="353" spans="2:8" ht="13.5" customHeight="1" x14ac:dyDescent="0.2">
      <c r="B353" s="165">
        <v>7830</v>
      </c>
      <c r="C353" s="189" t="s">
        <v>100</v>
      </c>
      <c r="D353" s="180">
        <v>42886</v>
      </c>
      <c r="E353" s="168">
        <v>77</v>
      </c>
      <c r="F353" s="181" t="s">
        <v>158</v>
      </c>
      <c r="G353" s="181" t="s">
        <v>163</v>
      </c>
      <c r="H353" s="179">
        <v>2924</v>
      </c>
    </row>
    <row r="354" spans="2:8" ht="13.5" customHeight="1" x14ac:dyDescent="0.2">
      <c r="B354" s="165">
        <v>7830</v>
      </c>
      <c r="C354" s="189" t="s">
        <v>100</v>
      </c>
      <c r="D354" s="180">
        <v>42916</v>
      </c>
      <c r="E354" s="195">
        <v>78</v>
      </c>
      <c r="F354" s="181" t="s">
        <v>157</v>
      </c>
      <c r="G354" s="181" t="s">
        <v>162</v>
      </c>
      <c r="H354" s="182">
        <v>-535</v>
      </c>
    </row>
    <row r="355" spans="2:8" ht="13.5" customHeight="1" x14ac:dyDescent="0.2">
      <c r="B355" s="165">
        <v>7830</v>
      </c>
      <c r="C355" s="189" t="s">
        <v>100</v>
      </c>
      <c r="D355" s="180">
        <v>42916</v>
      </c>
      <c r="E355" s="195">
        <v>78</v>
      </c>
      <c r="F355" s="181" t="s">
        <v>158</v>
      </c>
      <c r="G355" s="181" t="s">
        <v>163</v>
      </c>
      <c r="H355" s="179">
        <v>2677</v>
      </c>
    </row>
    <row r="356" spans="2:8" ht="13.5" customHeight="1" x14ac:dyDescent="0.2">
      <c r="B356" s="165">
        <v>7830</v>
      </c>
      <c r="C356" s="189" t="s">
        <v>100</v>
      </c>
      <c r="D356" s="180">
        <v>42947</v>
      </c>
      <c r="E356" s="195">
        <v>79</v>
      </c>
      <c r="F356" s="181" t="s">
        <v>157</v>
      </c>
      <c r="G356" s="181" t="s">
        <v>162</v>
      </c>
      <c r="H356" s="182">
        <v>-501</v>
      </c>
    </row>
    <row r="357" spans="2:8" ht="13.5" customHeight="1" x14ac:dyDescent="0.2">
      <c r="B357" s="165">
        <v>7830</v>
      </c>
      <c r="C357" s="189" t="s">
        <v>100</v>
      </c>
      <c r="D357" s="180">
        <v>42947</v>
      </c>
      <c r="E357" s="195">
        <v>79</v>
      </c>
      <c r="F357" s="181" t="s">
        <v>158</v>
      </c>
      <c r="G357" s="181" t="s">
        <v>163</v>
      </c>
      <c r="H357" s="179">
        <v>2509</v>
      </c>
    </row>
    <row r="358" spans="2:8" ht="13.5" customHeight="1" x14ac:dyDescent="0.2">
      <c r="B358" s="165">
        <v>7830</v>
      </c>
      <c r="C358" s="189" t="s">
        <v>100</v>
      </c>
      <c r="D358" s="180">
        <v>42978</v>
      </c>
      <c r="E358" s="195">
        <v>80</v>
      </c>
      <c r="F358" s="181" t="s">
        <v>157</v>
      </c>
      <c r="G358" s="181" t="s">
        <v>162</v>
      </c>
      <c r="H358" s="182">
        <v>-502</v>
      </c>
    </row>
    <row r="359" spans="2:8" ht="13.5" customHeight="1" x14ac:dyDescent="0.2">
      <c r="B359" s="165">
        <v>7830</v>
      </c>
      <c r="C359" s="189" t="s">
        <v>100</v>
      </c>
      <c r="D359" s="180">
        <v>42978</v>
      </c>
      <c r="E359" s="195">
        <v>80</v>
      </c>
      <c r="F359" s="181" t="s">
        <v>158</v>
      </c>
      <c r="G359" s="181" t="s">
        <v>163</v>
      </c>
      <c r="H359" s="179">
        <v>2513</v>
      </c>
    </row>
    <row r="360" spans="2:8" ht="13.5" customHeight="1" x14ac:dyDescent="0.2">
      <c r="B360" s="165">
        <v>7830</v>
      </c>
      <c r="C360" s="189" t="s">
        <v>100</v>
      </c>
      <c r="D360" s="180">
        <v>43007</v>
      </c>
      <c r="E360" s="168">
        <v>81</v>
      </c>
      <c r="F360" s="181" t="s">
        <v>157</v>
      </c>
      <c r="G360" s="181" t="s">
        <v>162</v>
      </c>
      <c r="H360" s="182">
        <v>-503</v>
      </c>
    </row>
    <row r="361" spans="2:8" ht="13.5" customHeight="1" x14ac:dyDescent="0.2">
      <c r="B361" s="165">
        <v>7830</v>
      </c>
      <c r="C361" s="189" t="s">
        <v>100</v>
      </c>
      <c r="D361" s="180">
        <v>43007</v>
      </c>
      <c r="E361" s="168">
        <v>81</v>
      </c>
      <c r="F361" s="181" t="s">
        <v>158</v>
      </c>
      <c r="G361" s="181" t="s">
        <v>163</v>
      </c>
      <c r="H361" s="179">
        <v>2517</v>
      </c>
    </row>
    <row r="362" spans="2:8" ht="13.5" customHeight="1" x14ac:dyDescent="0.2">
      <c r="B362" s="165">
        <v>7830</v>
      </c>
      <c r="C362" s="189" t="s">
        <v>100</v>
      </c>
      <c r="D362" s="180">
        <v>43039</v>
      </c>
      <c r="E362" s="168">
        <v>82</v>
      </c>
      <c r="F362" s="181" t="s">
        <v>157</v>
      </c>
      <c r="G362" s="181" t="s">
        <v>162</v>
      </c>
      <c r="H362" s="182">
        <v>-471</v>
      </c>
    </row>
    <row r="363" spans="2:8" ht="13.5" customHeight="1" x14ac:dyDescent="0.2">
      <c r="B363" s="165">
        <v>7830</v>
      </c>
      <c r="C363" s="189" t="s">
        <v>100</v>
      </c>
      <c r="D363" s="180">
        <v>43039</v>
      </c>
      <c r="E363" s="168">
        <v>82</v>
      </c>
      <c r="F363" s="181" t="s">
        <v>158</v>
      </c>
      <c r="G363" s="181" t="s">
        <v>163</v>
      </c>
      <c r="H363" s="179">
        <v>2355</v>
      </c>
    </row>
    <row r="364" spans="2:8" ht="13.5" customHeight="1" x14ac:dyDescent="0.2">
      <c r="B364" s="165">
        <v>7830</v>
      </c>
      <c r="C364" s="189" t="s">
        <v>100</v>
      </c>
      <c r="D364" s="180">
        <v>43069</v>
      </c>
      <c r="E364" s="168">
        <v>83</v>
      </c>
      <c r="F364" s="181" t="s">
        <v>157</v>
      </c>
      <c r="G364" s="181" t="s">
        <v>162</v>
      </c>
      <c r="H364" s="182">
        <v>-455</v>
      </c>
    </row>
    <row r="365" spans="2:8" ht="13.5" customHeight="1" x14ac:dyDescent="0.2">
      <c r="B365" s="165">
        <v>7830</v>
      </c>
      <c r="C365" s="189" t="s">
        <v>100</v>
      </c>
      <c r="D365" s="180">
        <v>43069</v>
      </c>
      <c r="E365" s="168">
        <v>83</v>
      </c>
      <c r="F365" s="181" t="s">
        <v>158</v>
      </c>
      <c r="G365" s="181" t="s">
        <v>163</v>
      </c>
      <c r="H365" s="179">
        <v>2275</v>
      </c>
    </row>
    <row r="366" spans="2:8" ht="13.5" customHeight="1" x14ac:dyDescent="0.2">
      <c r="B366" s="165">
        <v>7830</v>
      </c>
      <c r="C366" s="189" t="s">
        <v>100</v>
      </c>
      <c r="D366" s="180">
        <v>43098</v>
      </c>
      <c r="E366" s="168">
        <v>84</v>
      </c>
      <c r="F366" s="181" t="s">
        <v>157</v>
      </c>
      <c r="G366" s="181" t="s">
        <v>162</v>
      </c>
      <c r="H366" s="182">
        <v>-455</v>
      </c>
    </row>
    <row r="367" spans="2:8" ht="13.5" customHeight="1" x14ac:dyDescent="0.2">
      <c r="B367" s="165">
        <v>7830</v>
      </c>
      <c r="C367" s="189" t="s">
        <v>100</v>
      </c>
      <c r="D367" s="180">
        <v>43098</v>
      </c>
      <c r="E367" s="168">
        <v>84</v>
      </c>
      <c r="F367" s="181" t="s">
        <v>158</v>
      </c>
      <c r="G367" s="181" t="s">
        <v>163</v>
      </c>
      <c r="H367" s="179">
        <v>2278</v>
      </c>
    </row>
    <row r="368" spans="2:8" ht="13.5" customHeight="1" x14ac:dyDescent="0.2">
      <c r="B368" s="165">
        <v>7830</v>
      </c>
      <c r="C368" s="189" t="s">
        <v>100</v>
      </c>
      <c r="D368" s="185">
        <v>42736</v>
      </c>
      <c r="E368" s="195">
        <v>0</v>
      </c>
      <c r="F368" s="190" t="s">
        <v>175</v>
      </c>
      <c r="G368" s="190"/>
      <c r="H368" s="191">
        <v>1230107</v>
      </c>
    </row>
    <row r="369" spans="2:8" ht="13.5" customHeight="1" x14ac:dyDescent="0.2">
      <c r="B369" s="165">
        <v>7835</v>
      </c>
      <c r="C369" s="189" t="s">
        <v>341</v>
      </c>
      <c r="D369" s="185">
        <v>43077</v>
      </c>
      <c r="E369" s="195">
        <v>159</v>
      </c>
      <c r="F369" s="190" t="s">
        <v>339</v>
      </c>
      <c r="G369" s="190"/>
      <c r="H369" s="191">
        <v>150000</v>
      </c>
    </row>
    <row r="370" spans="2:8" ht="13.5" customHeight="1" x14ac:dyDescent="0.2">
      <c r="B370" s="165">
        <v>7840</v>
      </c>
      <c r="C370" s="159" t="s">
        <v>101</v>
      </c>
      <c r="D370" s="180">
        <v>43099</v>
      </c>
      <c r="E370" s="195">
        <v>70</v>
      </c>
      <c r="F370" s="181" t="s">
        <v>264</v>
      </c>
      <c r="G370" s="181"/>
      <c r="H370" s="179">
        <v>-685000</v>
      </c>
    </row>
    <row r="371" spans="2:8" ht="13.5" customHeight="1" x14ac:dyDescent="0.2">
      <c r="B371" s="165">
        <v>7840</v>
      </c>
      <c r="C371" s="159" t="s">
        <v>101</v>
      </c>
      <c r="D371" s="180">
        <v>43099</v>
      </c>
      <c r="E371" s="195">
        <v>70</v>
      </c>
      <c r="F371" s="181" t="s">
        <v>266</v>
      </c>
      <c r="G371" s="181"/>
      <c r="H371" s="179">
        <v>330000</v>
      </c>
    </row>
    <row r="372" spans="2:8" ht="13.5" customHeight="1" x14ac:dyDescent="0.2">
      <c r="B372" s="165">
        <v>7840</v>
      </c>
      <c r="C372" s="159" t="s">
        <v>101</v>
      </c>
      <c r="D372" s="180">
        <v>43099</v>
      </c>
      <c r="E372" s="195">
        <v>71</v>
      </c>
      <c r="F372" s="181" t="s">
        <v>267</v>
      </c>
      <c r="G372" s="181"/>
      <c r="H372" s="179">
        <v>100000</v>
      </c>
    </row>
    <row r="373" spans="2:8" ht="13.5" customHeight="1" x14ac:dyDescent="0.2">
      <c r="B373" s="165">
        <v>7840</v>
      </c>
      <c r="C373" s="189" t="s">
        <v>101</v>
      </c>
      <c r="D373" s="185">
        <v>42736</v>
      </c>
      <c r="E373" s="195">
        <v>0</v>
      </c>
      <c r="F373" s="190" t="s">
        <v>175</v>
      </c>
      <c r="G373" s="190"/>
      <c r="H373" s="191">
        <v>685000</v>
      </c>
    </row>
    <row r="374" spans="2:8" ht="13.5" customHeight="1" x14ac:dyDescent="0.2">
      <c r="B374" s="165">
        <v>8400</v>
      </c>
      <c r="C374" s="189" t="s">
        <v>103</v>
      </c>
      <c r="D374" s="185">
        <v>42736</v>
      </c>
      <c r="E374" s="195">
        <v>0</v>
      </c>
      <c r="F374" s="190" t="s">
        <v>175</v>
      </c>
      <c r="G374" s="190"/>
      <c r="H374" s="191">
        <v>-13853563</v>
      </c>
    </row>
    <row r="375" spans="2:8" ht="13.5" customHeight="1" x14ac:dyDescent="0.2">
      <c r="B375" s="165">
        <v>9350</v>
      </c>
      <c r="C375" s="189" t="s">
        <v>23</v>
      </c>
      <c r="D375" s="180">
        <v>42748</v>
      </c>
      <c r="E375" s="195">
        <v>3</v>
      </c>
      <c r="F375" s="181" t="s">
        <v>218</v>
      </c>
      <c r="G375" s="181" t="s">
        <v>198</v>
      </c>
      <c r="H375" s="182">
        <v>137197</v>
      </c>
    </row>
    <row r="376" spans="2:8" ht="13.5" customHeight="1" x14ac:dyDescent="0.2">
      <c r="B376" s="165">
        <v>9350</v>
      </c>
      <c r="C376" s="189" t="s">
        <v>23</v>
      </c>
      <c r="D376" s="180">
        <v>42751</v>
      </c>
      <c r="E376" s="195">
        <v>4</v>
      </c>
      <c r="F376" s="181" t="s">
        <v>182</v>
      </c>
      <c r="G376" s="181" t="s">
        <v>196</v>
      </c>
      <c r="H376" s="182">
        <v>131673</v>
      </c>
    </row>
    <row r="377" spans="2:8" ht="13.5" customHeight="1" x14ac:dyDescent="0.2">
      <c r="B377" s="165">
        <v>9350</v>
      </c>
      <c r="C377" s="189" t="s">
        <v>23</v>
      </c>
      <c r="D377" s="180">
        <v>42755</v>
      </c>
      <c r="E377" s="195">
        <v>5</v>
      </c>
      <c r="F377" s="181" t="s">
        <v>151</v>
      </c>
      <c r="G377" s="181" t="s">
        <v>201</v>
      </c>
      <c r="H377" s="182">
        <v>129102</v>
      </c>
    </row>
    <row r="378" spans="2:8" ht="13.5" customHeight="1" x14ac:dyDescent="0.2">
      <c r="B378" s="165">
        <v>9350</v>
      </c>
      <c r="C378" s="189" t="s">
        <v>23</v>
      </c>
      <c r="D378" s="180">
        <v>42755</v>
      </c>
      <c r="E378" s="195">
        <v>6</v>
      </c>
      <c r="F378" s="181" t="s">
        <v>177</v>
      </c>
      <c r="G378" s="181" t="s">
        <v>200</v>
      </c>
      <c r="H378" s="182">
        <v>165478</v>
      </c>
    </row>
    <row r="379" spans="2:8" ht="13.5" customHeight="1" x14ac:dyDescent="0.2">
      <c r="B379" s="165">
        <v>9350</v>
      </c>
      <c r="C379" s="189" t="s">
        <v>23</v>
      </c>
      <c r="D379" s="180">
        <v>42766</v>
      </c>
      <c r="E379" s="195">
        <v>89</v>
      </c>
      <c r="F379" s="181" t="s">
        <v>185</v>
      </c>
      <c r="G379" s="181" t="s">
        <v>164</v>
      </c>
      <c r="H379" s="182">
        <v>16671</v>
      </c>
    </row>
    <row r="380" spans="2:8" ht="13.5" customHeight="1" x14ac:dyDescent="0.2">
      <c r="B380" s="165">
        <v>9350</v>
      </c>
      <c r="C380" s="189" t="s">
        <v>23</v>
      </c>
      <c r="D380" s="185">
        <v>42736</v>
      </c>
      <c r="E380" s="195">
        <v>0</v>
      </c>
      <c r="F380" s="190" t="s">
        <v>175</v>
      </c>
      <c r="G380" s="190"/>
      <c r="H380" s="191">
        <v>-579946</v>
      </c>
    </row>
    <row r="381" spans="2:8" ht="13.5" customHeight="1" x14ac:dyDescent="0.2">
      <c r="B381" s="165">
        <v>9350</v>
      </c>
      <c r="C381" s="189" t="s">
        <v>23</v>
      </c>
      <c r="D381" s="185">
        <v>43100</v>
      </c>
      <c r="E381" s="168">
        <v>157</v>
      </c>
      <c r="F381" s="164" t="s">
        <v>321</v>
      </c>
      <c r="H381" s="164">
        <v>-610377</v>
      </c>
    </row>
    <row r="382" spans="2:8" ht="13.5" customHeight="1" x14ac:dyDescent="0.2">
      <c r="B382" s="165">
        <v>9350</v>
      </c>
      <c r="C382" s="189" t="s">
        <v>23</v>
      </c>
      <c r="D382" s="185">
        <v>43100</v>
      </c>
      <c r="E382" s="168">
        <v>158</v>
      </c>
      <c r="F382" s="190" t="s">
        <v>326</v>
      </c>
      <c r="H382" s="164">
        <v>-175</v>
      </c>
    </row>
    <row r="383" spans="2:8" ht="13.5" customHeight="1" x14ac:dyDescent="0.2">
      <c r="B383" s="165">
        <v>9999</v>
      </c>
      <c r="C383" s="159" t="s">
        <v>169</v>
      </c>
      <c r="D383" s="180">
        <v>43084</v>
      </c>
      <c r="E383" s="195">
        <v>50</v>
      </c>
      <c r="F383" s="181" t="s">
        <v>256</v>
      </c>
      <c r="G383" s="181" t="s">
        <v>196</v>
      </c>
      <c r="H383" s="182">
        <v>11600</v>
      </c>
    </row>
    <row r="384" spans="2:8" ht="13.5" customHeight="1" x14ac:dyDescent="0.2">
      <c r="B384" s="165">
        <v>9999</v>
      </c>
      <c r="C384" s="189" t="s">
        <v>169</v>
      </c>
      <c r="D384" s="180">
        <v>43097</v>
      </c>
      <c r="E384" s="195">
        <v>64</v>
      </c>
      <c r="F384" s="181" t="s">
        <v>258</v>
      </c>
      <c r="G384" s="181"/>
      <c r="H384" s="179">
        <v>-11600</v>
      </c>
    </row>
    <row r="385" spans="2:8" ht="13.5" customHeight="1" x14ac:dyDescent="0.2">
      <c r="B385" s="165">
        <v>9999</v>
      </c>
      <c r="C385" s="189" t="s">
        <v>169</v>
      </c>
      <c r="D385" s="180">
        <v>42754</v>
      </c>
      <c r="E385" s="195">
        <v>88</v>
      </c>
      <c r="F385" s="181" t="s">
        <v>269</v>
      </c>
      <c r="G385" s="181"/>
      <c r="H385" s="182">
        <v>2500</v>
      </c>
    </row>
    <row r="386" spans="2:8" ht="13.5" customHeight="1" x14ac:dyDescent="0.2">
      <c r="B386" s="165">
        <v>9999</v>
      </c>
      <c r="C386" s="189" t="s">
        <v>169</v>
      </c>
      <c r="D386" s="180">
        <v>42767</v>
      </c>
      <c r="E386" s="195">
        <v>90</v>
      </c>
      <c r="F386" s="181" t="s">
        <v>271</v>
      </c>
      <c r="G386" s="181"/>
      <c r="H386" s="179">
        <v>-2500</v>
      </c>
    </row>
    <row r="387" spans="2:8" ht="13.5" customHeight="1" x14ac:dyDescent="0.2">
      <c r="H387" s="164">
        <f>SUM(H6:H386)</f>
        <v>0</v>
      </c>
    </row>
  </sheetData>
  <sortState ref="B6:H386">
    <sortCondition ref="B6:B386"/>
  </sortState>
  <pageMargins left="0.35433070866141736" right="0.19685039370078741" top="0.19685039370078741" bottom="0.35433070866141736" header="0.31496062992125984" footer="0.31496062992125984"/>
  <pageSetup paperSize="9" orientation="portrait" r:id="rId1"/>
  <headerFooter>
    <oddFooter>&amp;R&amp;P</oddFooter>
  </headerFooter>
  <ignoredErrors>
    <ignoredError sqref="A185 A150 A151 A152 A153 A154 A155 A156 A157 A158 A159 A160 A161 A162 A163 A164 A165 A166 A167 A168 A169 A170 A171 A172 A173 A174 A175 A176 A177 A178 A179 A180 A181 A182 A183 A18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4"/>
  <sheetViews>
    <sheetView topLeftCell="D1" workbookViewId="0">
      <selection activeCell="G10" sqref="G10"/>
    </sheetView>
  </sheetViews>
  <sheetFormatPr defaultColWidth="9.140625" defaultRowHeight="15" x14ac:dyDescent="0.25"/>
  <cols>
    <col min="1" max="1" width="9.140625" style="124"/>
    <col min="2" max="2" width="11.42578125" style="134" customWidth="1"/>
    <col min="3" max="3" width="11.140625" style="123" customWidth="1"/>
    <col min="4" max="4" width="42.140625" style="123" customWidth="1"/>
    <col min="5" max="5" width="25.140625" style="123" customWidth="1"/>
    <col min="6" max="6" width="11.140625" style="125" customWidth="1"/>
    <col min="7" max="7" width="11.42578125" style="123" customWidth="1"/>
    <col min="8" max="10" width="9.140625" style="123"/>
    <col min="11" max="11" width="25.28515625" style="123" customWidth="1"/>
    <col min="12" max="16384" width="9.140625" style="123"/>
  </cols>
  <sheetData>
    <row r="1" spans="1:7" x14ac:dyDescent="0.25">
      <c r="A1" s="121"/>
      <c r="B1" s="120" t="s">
        <v>136</v>
      </c>
      <c r="E1" s="120"/>
      <c r="F1" s="122"/>
    </row>
    <row r="2" spans="1:7" x14ac:dyDescent="0.25">
      <c r="B2" s="123"/>
    </row>
    <row r="3" spans="1:7" x14ac:dyDescent="0.25">
      <c r="B3" s="120" t="s">
        <v>172</v>
      </c>
    </row>
    <row r="5" spans="1:7" x14ac:dyDescent="0.25">
      <c r="A5" s="149" t="s">
        <v>144</v>
      </c>
      <c r="B5" s="147" t="s">
        <v>142</v>
      </c>
      <c r="C5" s="147" t="s">
        <v>146</v>
      </c>
      <c r="D5" s="148" t="s">
        <v>188</v>
      </c>
      <c r="E5" s="150" t="s">
        <v>143</v>
      </c>
      <c r="F5" s="150" t="s">
        <v>147</v>
      </c>
      <c r="G5" s="151" t="s">
        <v>148</v>
      </c>
    </row>
    <row r="6" spans="1:7" x14ac:dyDescent="0.25">
      <c r="A6" s="138">
        <v>0</v>
      </c>
      <c r="B6" s="134">
        <v>42736</v>
      </c>
      <c r="C6" s="135">
        <v>7810</v>
      </c>
      <c r="D6" s="137" t="s">
        <v>96</v>
      </c>
      <c r="E6" s="141" t="s">
        <v>175</v>
      </c>
      <c r="F6" s="136"/>
      <c r="G6" s="136">
        <v>9934843</v>
      </c>
    </row>
    <row r="7" spans="1:7" x14ac:dyDescent="0.25">
      <c r="A7" s="152">
        <v>0</v>
      </c>
      <c r="B7" s="134">
        <v>42736</v>
      </c>
      <c r="C7" s="135">
        <v>7815</v>
      </c>
      <c r="D7" s="140" t="s">
        <v>98</v>
      </c>
      <c r="E7" s="141" t="s">
        <v>175</v>
      </c>
      <c r="F7" s="141"/>
      <c r="G7" s="143">
        <v>2351495</v>
      </c>
    </row>
    <row r="8" spans="1:7" x14ac:dyDescent="0.25">
      <c r="A8" s="152">
        <v>0</v>
      </c>
      <c r="B8" s="134">
        <v>42736</v>
      </c>
      <c r="C8" s="135">
        <v>7820</v>
      </c>
      <c r="D8" s="140" t="s">
        <v>99</v>
      </c>
      <c r="E8" s="141" t="s">
        <v>175</v>
      </c>
      <c r="F8" s="141"/>
      <c r="G8" s="143">
        <v>232064</v>
      </c>
    </row>
    <row r="9" spans="1:7" x14ac:dyDescent="0.25">
      <c r="A9" s="152">
        <v>0</v>
      </c>
      <c r="B9" s="134">
        <v>42736</v>
      </c>
      <c r="C9" s="135">
        <v>7830</v>
      </c>
      <c r="D9" s="140" t="s">
        <v>100</v>
      </c>
      <c r="E9" s="141" t="s">
        <v>175</v>
      </c>
      <c r="F9" s="141"/>
      <c r="G9" s="143">
        <v>1230107</v>
      </c>
    </row>
    <row r="10" spans="1:7" x14ac:dyDescent="0.25">
      <c r="A10" s="152">
        <v>0</v>
      </c>
      <c r="B10" s="134">
        <v>42736</v>
      </c>
      <c r="C10" s="135">
        <v>7840</v>
      </c>
      <c r="D10" s="140" t="s">
        <v>101</v>
      </c>
      <c r="E10" s="141" t="s">
        <v>175</v>
      </c>
      <c r="F10" s="141"/>
      <c r="G10" s="143">
        <v>685000</v>
      </c>
    </row>
    <row r="11" spans="1:7" x14ac:dyDescent="0.25">
      <c r="A11" s="152">
        <v>0</v>
      </c>
      <c r="B11" s="134">
        <v>42736</v>
      </c>
      <c r="C11" s="135">
        <v>8400</v>
      </c>
      <c r="D11" s="140" t="s">
        <v>103</v>
      </c>
      <c r="E11" s="141" t="s">
        <v>175</v>
      </c>
      <c r="F11" s="141"/>
      <c r="G11" s="143">
        <v>-13853563</v>
      </c>
    </row>
    <row r="12" spans="1:7" x14ac:dyDescent="0.25">
      <c r="A12" s="152">
        <v>0</v>
      </c>
      <c r="B12" s="134">
        <v>42736</v>
      </c>
      <c r="C12" s="135">
        <v>9350</v>
      </c>
      <c r="D12" s="140" t="s">
        <v>23</v>
      </c>
      <c r="E12" s="141" t="s">
        <v>175</v>
      </c>
      <c r="F12" s="141"/>
      <c r="G12" s="143">
        <v>-579946</v>
      </c>
    </row>
    <row r="13" spans="1:7" x14ac:dyDescent="0.25">
      <c r="A13" s="152">
        <v>1</v>
      </c>
      <c r="B13" s="153">
        <v>42738</v>
      </c>
      <c r="C13" s="135">
        <v>7810</v>
      </c>
      <c r="D13" s="140" t="str">
        <f>VLOOKUP(C13,aðalbók!$A$2:$C$32,2,0)</f>
        <v>Sparisj. Kópavogs, 403774</v>
      </c>
      <c r="E13" s="155" t="s">
        <v>152</v>
      </c>
      <c r="F13" s="154"/>
      <c r="G13" s="157">
        <v>1000</v>
      </c>
    </row>
    <row r="14" spans="1:7" x14ac:dyDescent="0.25">
      <c r="A14" s="152">
        <v>1</v>
      </c>
      <c r="B14" s="153">
        <v>42738</v>
      </c>
      <c r="C14" s="135" t="s">
        <v>68</v>
      </c>
      <c r="D14" s="140" t="s">
        <v>69</v>
      </c>
      <c r="E14" s="155" t="s">
        <v>152</v>
      </c>
      <c r="F14" s="154"/>
      <c r="G14" s="157">
        <v>-1000</v>
      </c>
    </row>
    <row r="15" spans="1:7" x14ac:dyDescent="0.25">
      <c r="A15" s="152">
        <v>2</v>
      </c>
      <c r="B15" s="153">
        <v>42739</v>
      </c>
      <c r="C15" s="135">
        <v>7810</v>
      </c>
      <c r="D15" s="140" t="str">
        <f>VLOOKUP(C15,aðalbók!$A$2:$C$32,2,0)</f>
        <v>Sparisj. Kópavogs, 403774</v>
      </c>
      <c r="E15" s="155" t="s">
        <v>150</v>
      </c>
      <c r="F15" s="155" t="s">
        <v>196</v>
      </c>
      <c r="G15" s="157">
        <v>5000</v>
      </c>
    </row>
    <row r="16" spans="1:7" x14ac:dyDescent="0.25">
      <c r="A16" s="152">
        <v>2</v>
      </c>
      <c r="B16" s="153">
        <v>42739</v>
      </c>
      <c r="C16" s="135" t="s">
        <v>68</v>
      </c>
      <c r="D16" s="140" t="s">
        <v>69</v>
      </c>
      <c r="E16" s="155" t="s">
        <v>150</v>
      </c>
      <c r="F16" s="155"/>
      <c r="G16" s="157">
        <v>-5000</v>
      </c>
    </row>
    <row r="17" spans="1:7" x14ac:dyDescent="0.25">
      <c r="A17" s="152">
        <v>3</v>
      </c>
      <c r="B17" s="153">
        <v>42748</v>
      </c>
      <c r="C17" s="135">
        <v>7810</v>
      </c>
      <c r="D17" s="140" t="str">
        <f>VLOOKUP(C17,aðalbók!$A$2:$C$32,2,0)</f>
        <v>Sparisj. Kópavogs, 403774</v>
      </c>
      <c r="E17" s="155" t="s">
        <v>218</v>
      </c>
      <c r="F17" s="155" t="s">
        <v>198</v>
      </c>
      <c r="G17" s="156">
        <v>-137197</v>
      </c>
    </row>
    <row r="18" spans="1:7" x14ac:dyDescent="0.25">
      <c r="A18" s="152">
        <v>3</v>
      </c>
      <c r="B18" s="153">
        <v>42748</v>
      </c>
      <c r="C18" s="135" t="s">
        <v>246</v>
      </c>
      <c r="D18" s="140" t="s">
        <v>23</v>
      </c>
      <c r="E18" s="155" t="s">
        <v>218</v>
      </c>
      <c r="F18" s="155" t="s">
        <v>198</v>
      </c>
      <c r="G18" s="156">
        <v>137197</v>
      </c>
    </row>
    <row r="19" spans="1:7" x14ac:dyDescent="0.25">
      <c r="A19" s="152">
        <v>4</v>
      </c>
      <c r="B19" s="153">
        <v>42751</v>
      </c>
      <c r="C19" s="135">
        <v>7810</v>
      </c>
      <c r="D19" s="140" t="str">
        <f>VLOOKUP(C19,aðalbók!$A$2:$C$32,2,0)</f>
        <v>Sparisj. Kópavogs, 403774</v>
      </c>
      <c r="E19" s="155" t="s">
        <v>182</v>
      </c>
      <c r="F19" s="155" t="s">
        <v>196</v>
      </c>
      <c r="G19" s="156">
        <v>-131673</v>
      </c>
    </row>
    <row r="20" spans="1:7" x14ac:dyDescent="0.25">
      <c r="A20" s="152">
        <v>4</v>
      </c>
      <c r="B20" s="153">
        <v>42751</v>
      </c>
      <c r="C20" s="135" t="s">
        <v>246</v>
      </c>
      <c r="D20" s="140" t="s">
        <v>23</v>
      </c>
      <c r="E20" s="155" t="s">
        <v>182</v>
      </c>
      <c r="F20" s="155" t="s">
        <v>196</v>
      </c>
      <c r="G20" s="156">
        <v>131673</v>
      </c>
    </row>
    <row r="21" spans="1:7" x14ac:dyDescent="0.25">
      <c r="A21" s="152">
        <v>5</v>
      </c>
      <c r="B21" s="153">
        <v>42755</v>
      </c>
      <c r="C21" s="135">
        <v>7810</v>
      </c>
      <c r="D21" s="140" t="str">
        <f>VLOOKUP(C21,aðalbók!$A$2:$C$32,2,0)</f>
        <v>Sparisj. Kópavogs, 403774</v>
      </c>
      <c r="E21" s="155" t="s">
        <v>151</v>
      </c>
      <c r="F21" s="155" t="s">
        <v>201</v>
      </c>
      <c r="G21" s="156">
        <v>-129102</v>
      </c>
    </row>
    <row r="22" spans="1:7" x14ac:dyDescent="0.25">
      <c r="A22" s="152">
        <v>5</v>
      </c>
      <c r="B22" s="153">
        <v>42755</v>
      </c>
      <c r="C22" s="135" t="s">
        <v>246</v>
      </c>
      <c r="D22" s="140" t="s">
        <v>23</v>
      </c>
      <c r="E22" s="155" t="s">
        <v>151</v>
      </c>
      <c r="F22" s="155" t="s">
        <v>201</v>
      </c>
      <c r="G22" s="156">
        <v>129102</v>
      </c>
    </row>
    <row r="23" spans="1:7" x14ac:dyDescent="0.25">
      <c r="A23" s="152">
        <v>6</v>
      </c>
      <c r="B23" s="153">
        <v>42755</v>
      </c>
      <c r="C23" s="135">
        <v>7810</v>
      </c>
      <c r="D23" s="140" t="str">
        <f>VLOOKUP(C23,aðalbók!$A$2:$C$32,2,0)</f>
        <v>Sparisj. Kópavogs, 403774</v>
      </c>
      <c r="E23" s="155" t="s">
        <v>177</v>
      </c>
      <c r="F23" s="155" t="s">
        <v>200</v>
      </c>
      <c r="G23" s="156">
        <v>-165478</v>
      </c>
    </row>
    <row r="24" spans="1:7" x14ac:dyDescent="0.25">
      <c r="A24" s="152">
        <v>6</v>
      </c>
      <c r="B24" s="153">
        <v>42755</v>
      </c>
      <c r="C24" s="135" t="s">
        <v>246</v>
      </c>
      <c r="D24" s="140" t="s">
        <v>23</v>
      </c>
      <c r="E24" s="155" t="s">
        <v>177</v>
      </c>
      <c r="F24" s="155" t="s">
        <v>200</v>
      </c>
      <c r="G24" s="156">
        <v>165478</v>
      </c>
    </row>
    <row r="25" spans="1:7" x14ac:dyDescent="0.25">
      <c r="A25" s="152">
        <v>7</v>
      </c>
      <c r="B25" s="153">
        <v>42769</v>
      </c>
      <c r="C25" s="135">
        <v>7810</v>
      </c>
      <c r="D25" s="140" t="str">
        <f>VLOOKUP(C25,aðalbók!$A$2:$C$32,2,0)</f>
        <v>Sparisj. Kópavogs, 403774</v>
      </c>
      <c r="E25" s="155" t="s">
        <v>152</v>
      </c>
      <c r="F25" s="154"/>
      <c r="G25" s="157">
        <v>1000</v>
      </c>
    </row>
    <row r="26" spans="1:7" x14ac:dyDescent="0.25">
      <c r="A26" s="152">
        <v>7</v>
      </c>
      <c r="B26" s="153">
        <v>42769</v>
      </c>
      <c r="C26" s="135" t="s">
        <v>68</v>
      </c>
      <c r="D26" s="140" t="s">
        <v>69</v>
      </c>
      <c r="E26" s="155" t="s">
        <v>152</v>
      </c>
      <c r="F26" s="154"/>
      <c r="G26" s="157">
        <v>-1000</v>
      </c>
    </row>
    <row r="27" spans="1:7" x14ac:dyDescent="0.25">
      <c r="A27" s="152">
        <v>8</v>
      </c>
      <c r="B27" s="153">
        <v>42776</v>
      </c>
      <c r="C27" s="135">
        <v>7810</v>
      </c>
      <c r="D27" s="140" t="str">
        <f>VLOOKUP(C27,aðalbók!$A$2:$C$32,2,0)</f>
        <v>Sparisj. Kópavogs, 403774</v>
      </c>
      <c r="E27" s="155" t="s">
        <v>150</v>
      </c>
      <c r="F27" s="155" t="s">
        <v>196</v>
      </c>
      <c r="G27" s="157">
        <v>5000</v>
      </c>
    </row>
    <row r="28" spans="1:7" x14ac:dyDescent="0.25">
      <c r="A28" s="152">
        <v>8</v>
      </c>
      <c r="B28" s="153">
        <v>42776</v>
      </c>
      <c r="C28" s="135" t="s">
        <v>68</v>
      </c>
      <c r="D28" s="140" t="s">
        <v>69</v>
      </c>
      <c r="E28" s="155" t="s">
        <v>150</v>
      </c>
      <c r="F28" s="155" t="s">
        <v>196</v>
      </c>
      <c r="G28" s="157">
        <v>-5000</v>
      </c>
    </row>
    <row r="29" spans="1:7" x14ac:dyDescent="0.25">
      <c r="A29" s="152">
        <v>9</v>
      </c>
      <c r="B29" s="153">
        <v>42788</v>
      </c>
      <c r="C29" s="135">
        <v>7810</v>
      </c>
      <c r="D29" s="140" t="str">
        <f>VLOOKUP(C29,aðalbók!$A$2:$C$32,2,0)</f>
        <v>Sparisj. Kópavogs, 403774</v>
      </c>
      <c r="E29" s="155" t="s">
        <v>159</v>
      </c>
      <c r="F29" s="155" t="s">
        <v>235</v>
      </c>
      <c r="G29" s="156">
        <v>-4888</v>
      </c>
    </row>
    <row r="30" spans="1:7" x14ac:dyDescent="0.25">
      <c r="A30" s="152">
        <v>9</v>
      </c>
      <c r="B30" s="153">
        <v>42788</v>
      </c>
      <c r="C30" s="135" t="s">
        <v>87</v>
      </c>
      <c r="D30" s="140" t="s">
        <v>88</v>
      </c>
      <c r="E30" s="155" t="s">
        <v>247</v>
      </c>
      <c r="F30" s="155" t="s">
        <v>235</v>
      </c>
      <c r="G30" s="156">
        <v>4888</v>
      </c>
    </row>
    <row r="31" spans="1:7" x14ac:dyDescent="0.25">
      <c r="A31" s="152">
        <v>10</v>
      </c>
      <c r="B31" s="153">
        <v>42797</v>
      </c>
      <c r="C31" s="135">
        <v>7810</v>
      </c>
      <c r="D31" s="140" t="str">
        <f>VLOOKUP(C31,aðalbók!$A$2:$C$32,2,0)</f>
        <v>Sparisj. Kópavogs, 403774</v>
      </c>
      <c r="E31" s="155" t="s">
        <v>150</v>
      </c>
      <c r="F31" s="155" t="s">
        <v>196</v>
      </c>
      <c r="G31" s="157">
        <v>5000</v>
      </c>
    </row>
    <row r="32" spans="1:7" x14ac:dyDescent="0.25">
      <c r="A32" s="152">
        <v>10</v>
      </c>
      <c r="B32" s="153">
        <v>42797</v>
      </c>
      <c r="C32" s="135" t="s">
        <v>68</v>
      </c>
      <c r="D32" s="140" t="s">
        <v>69</v>
      </c>
      <c r="E32" s="155" t="s">
        <v>150</v>
      </c>
      <c r="F32" s="155" t="s">
        <v>196</v>
      </c>
      <c r="G32" s="157">
        <v>-5000</v>
      </c>
    </row>
    <row r="33" spans="1:7" x14ac:dyDescent="0.25">
      <c r="A33" s="152">
        <v>11</v>
      </c>
      <c r="B33" s="153">
        <v>42797</v>
      </c>
      <c r="C33" s="135">
        <v>7810</v>
      </c>
      <c r="D33" s="140" t="str">
        <f>VLOOKUP(C33,aðalbók!$A$2:$C$32,2,0)</f>
        <v>Sparisj. Kópavogs, 403774</v>
      </c>
      <c r="E33" s="155" t="s">
        <v>152</v>
      </c>
      <c r="F33" s="154"/>
      <c r="G33" s="157">
        <v>1000</v>
      </c>
    </row>
    <row r="34" spans="1:7" x14ac:dyDescent="0.25">
      <c r="A34" s="152">
        <v>11</v>
      </c>
      <c r="B34" s="153">
        <v>42797</v>
      </c>
      <c r="C34" s="135" t="s">
        <v>68</v>
      </c>
      <c r="D34" s="140" t="s">
        <v>69</v>
      </c>
      <c r="E34" s="155" t="s">
        <v>152</v>
      </c>
      <c r="F34" s="154"/>
      <c r="G34" s="157">
        <v>-1000</v>
      </c>
    </row>
    <row r="35" spans="1:7" x14ac:dyDescent="0.25">
      <c r="A35" s="152">
        <v>12</v>
      </c>
      <c r="B35" s="153">
        <v>42828</v>
      </c>
      <c r="C35" s="135">
        <v>7810</v>
      </c>
      <c r="D35" s="140" t="str">
        <f>VLOOKUP(C35,aðalbók!$A$2:$C$32,2,0)</f>
        <v>Sparisj. Kópavogs, 403774</v>
      </c>
      <c r="E35" s="155" t="s">
        <v>152</v>
      </c>
      <c r="F35" s="154"/>
      <c r="G35" s="157">
        <v>1000</v>
      </c>
    </row>
    <row r="36" spans="1:7" x14ac:dyDescent="0.25">
      <c r="A36" s="152">
        <v>12</v>
      </c>
      <c r="B36" s="153">
        <v>42828</v>
      </c>
      <c r="C36" s="135" t="s">
        <v>68</v>
      </c>
      <c r="D36" s="140" t="s">
        <v>69</v>
      </c>
      <c r="E36" s="155" t="s">
        <v>152</v>
      </c>
      <c r="F36" s="154"/>
      <c r="G36" s="157">
        <v>-1000</v>
      </c>
    </row>
    <row r="37" spans="1:7" x14ac:dyDescent="0.25">
      <c r="A37" s="152">
        <v>13</v>
      </c>
      <c r="B37" s="153">
        <v>42835</v>
      </c>
      <c r="C37" s="135">
        <v>7810</v>
      </c>
      <c r="D37" s="140" t="str">
        <f>VLOOKUP(C37,aðalbók!$A$2:$C$32,2,0)</f>
        <v>Sparisj. Kópavogs, 403774</v>
      </c>
      <c r="E37" s="155" t="s">
        <v>150</v>
      </c>
      <c r="F37" s="155" t="s">
        <v>196</v>
      </c>
      <c r="G37" s="157">
        <v>5000</v>
      </c>
    </row>
    <row r="38" spans="1:7" x14ac:dyDescent="0.25">
      <c r="A38" s="152">
        <v>13</v>
      </c>
      <c r="B38" s="153">
        <v>42835</v>
      </c>
      <c r="C38" s="135" t="s">
        <v>68</v>
      </c>
      <c r="D38" s="140" t="s">
        <v>69</v>
      </c>
      <c r="E38" s="155" t="s">
        <v>150</v>
      </c>
      <c r="F38" s="155" t="s">
        <v>196</v>
      </c>
      <c r="G38" s="157">
        <v>-5000</v>
      </c>
    </row>
    <row r="39" spans="1:7" x14ac:dyDescent="0.25">
      <c r="A39" s="152">
        <v>14</v>
      </c>
      <c r="B39" s="153">
        <v>42844</v>
      </c>
      <c r="C39" s="135">
        <v>7810</v>
      </c>
      <c r="D39" s="140" t="str">
        <f>VLOOKUP(C39,aðalbók!$A$2:$C$32,2,0)</f>
        <v>Sparisj. Kópavogs, 403774</v>
      </c>
      <c r="E39" s="155" t="s">
        <v>194</v>
      </c>
      <c r="F39" s="155" t="s">
        <v>196</v>
      </c>
      <c r="G39" s="156">
        <v>-500000</v>
      </c>
    </row>
    <row r="40" spans="1:7" x14ac:dyDescent="0.25">
      <c r="A40" s="152">
        <v>14</v>
      </c>
      <c r="B40" s="153">
        <v>43209</v>
      </c>
      <c r="C40" s="135" t="s">
        <v>72</v>
      </c>
      <c r="D40" s="140" t="s">
        <v>73</v>
      </c>
      <c r="E40" s="155" t="s">
        <v>248</v>
      </c>
      <c r="F40" s="155" t="s">
        <v>196</v>
      </c>
      <c r="G40" s="156">
        <v>500000</v>
      </c>
    </row>
    <row r="41" spans="1:7" x14ac:dyDescent="0.25">
      <c r="A41" s="152">
        <v>15</v>
      </c>
      <c r="B41" s="153">
        <v>42857</v>
      </c>
      <c r="C41" s="135">
        <v>7810</v>
      </c>
      <c r="D41" s="140" t="str">
        <f>VLOOKUP(C41,aðalbók!$A$2:$C$32,2,0)</f>
        <v>Sparisj. Kópavogs, 403774</v>
      </c>
      <c r="E41" s="155" t="s">
        <v>150</v>
      </c>
      <c r="F41" s="155" t="s">
        <v>196</v>
      </c>
      <c r="G41" s="157">
        <v>5000</v>
      </c>
    </row>
    <row r="42" spans="1:7" x14ac:dyDescent="0.25">
      <c r="A42" s="152">
        <v>15</v>
      </c>
      <c r="B42" s="153">
        <v>42857</v>
      </c>
      <c r="C42" s="135" t="s">
        <v>68</v>
      </c>
      <c r="D42" s="140" t="s">
        <v>69</v>
      </c>
      <c r="E42" s="155" t="s">
        <v>150</v>
      </c>
      <c r="F42" s="155" t="s">
        <v>196</v>
      </c>
      <c r="G42" s="157">
        <v>-5000</v>
      </c>
    </row>
    <row r="43" spans="1:7" x14ac:dyDescent="0.25">
      <c r="A43" s="152">
        <v>16</v>
      </c>
      <c r="B43" s="153">
        <v>42858</v>
      </c>
      <c r="C43" s="135">
        <v>7810</v>
      </c>
      <c r="D43" s="140" t="str">
        <f>VLOOKUP(C43,aðalbók!$A$2:$C$32,2,0)</f>
        <v>Sparisj. Kópavogs, 403774</v>
      </c>
      <c r="E43" s="155" t="s">
        <v>152</v>
      </c>
      <c r="F43" s="154"/>
      <c r="G43" s="157">
        <v>1000</v>
      </c>
    </row>
    <row r="44" spans="1:7" x14ac:dyDescent="0.25">
      <c r="A44" s="152">
        <v>16</v>
      </c>
      <c r="B44" s="153">
        <v>42858</v>
      </c>
      <c r="C44" s="135" t="s">
        <v>68</v>
      </c>
      <c r="D44" s="140" t="s">
        <v>69</v>
      </c>
      <c r="E44" s="155" t="s">
        <v>152</v>
      </c>
      <c r="F44" s="154"/>
      <c r="G44" s="157">
        <v>-1000</v>
      </c>
    </row>
    <row r="45" spans="1:7" x14ac:dyDescent="0.25">
      <c r="A45" s="152">
        <v>17</v>
      </c>
      <c r="B45" s="153">
        <v>42888</v>
      </c>
      <c r="C45" s="135">
        <v>7810</v>
      </c>
      <c r="D45" s="140" t="str">
        <f>VLOOKUP(C45,aðalbók!$A$2:$C$32,2,0)</f>
        <v>Sparisj. Kópavogs, 403774</v>
      </c>
      <c r="E45" s="155" t="s">
        <v>150</v>
      </c>
      <c r="F45" s="155" t="s">
        <v>196</v>
      </c>
      <c r="G45" s="157">
        <v>5000</v>
      </c>
    </row>
    <row r="46" spans="1:7" x14ac:dyDescent="0.25">
      <c r="A46" s="152">
        <v>17</v>
      </c>
      <c r="B46" s="153">
        <v>42888</v>
      </c>
      <c r="C46" s="135" t="s">
        <v>68</v>
      </c>
      <c r="D46" s="140" t="s">
        <v>69</v>
      </c>
      <c r="E46" s="155" t="s">
        <v>150</v>
      </c>
      <c r="F46" s="155" t="s">
        <v>196</v>
      </c>
      <c r="G46" s="157">
        <v>-5000</v>
      </c>
    </row>
    <row r="47" spans="1:7" x14ac:dyDescent="0.25">
      <c r="A47" s="152">
        <v>18</v>
      </c>
      <c r="B47" s="153">
        <v>42892</v>
      </c>
      <c r="C47" s="135">
        <v>7810</v>
      </c>
      <c r="D47" s="140" t="str">
        <f>VLOOKUP(C47,aðalbók!$A$2:$C$32,2,0)</f>
        <v>Sparisj. Kópavogs, 403774</v>
      </c>
      <c r="E47" s="155" t="s">
        <v>152</v>
      </c>
      <c r="F47" s="154"/>
      <c r="G47" s="157">
        <v>1000</v>
      </c>
    </row>
    <row r="48" spans="1:7" x14ac:dyDescent="0.25">
      <c r="A48" s="152">
        <v>18</v>
      </c>
      <c r="B48" s="153">
        <v>42892</v>
      </c>
      <c r="C48" s="135" t="s">
        <v>68</v>
      </c>
      <c r="D48" s="140" t="s">
        <v>69</v>
      </c>
      <c r="E48" s="155" t="s">
        <v>152</v>
      </c>
      <c r="F48" s="154"/>
      <c r="G48" s="157">
        <v>-1000</v>
      </c>
    </row>
    <row r="49" spans="1:7" x14ac:dyDescent="0.25">
      <c r="A49" s="152">
        <v>19</v>
      </c>
      <c r="B49" s="153">
        <v>42907</v>
      </c>
      <c r="C49" s="135">
        <v>7810</v>
      </c>
      <c r="D49" s="140" t="str">
        <f>VLOOKUP(C49,aðalbók!$A$2:$C$32,2,0)</f>
        <v>Sparisj. Kópavogs, 403774</v>
      </c>
      <c r="E49" s="155" t="s">
        <v>219</v>
      </c>
      <c r="F49" s="155" t="s">
        <v>196</v>
      </c>
      <c r="G49" s="157">
        <v>5000</v>
      </c>
    </row>
    <row r="50" spans="1:7" x14ac:dyDescent="0.25">
      <c r="A50" s="152">
        <v>19</v>
      </c>
      <c r="B50" s="153">
        <v>42907</v>
      </c>
      <c r="C50" s="135" t="s">
        <v>68</v>
      </c>
      <c r="D50" s="140" t="s">
        <v>69</v>
      </c>
      <c r="E50" s="155" t="s">
        <v>219</v>
      </c>
      <c r="F50" s="155" t="s">
        <v>196</v>
      </c>
      <c r="G50" s="157">
        <v>-5000</v>
      </c>
    </row>
    <row r="51" spans="1:7" x14ac:dyDescent="0.25">
      <c r="A51" s="152">
        <v>20</v>
      </c>
      <c r="B51" s="153">
        <v>42919</v>
      </c>
      <c r="C51" s="135">
        <v>7810</v>
      </c>
      <c r="D51" s="140" t="str">
        <f>VLOOKUP(C51,aðalbók!$A$2:$C$32,2,0)</f>
        <v>Sparisj. Kópavogs, 403774</v>
      </c>
      <c r="E51" s="155" t="s">
        <v>152</v>
      </c>
      <c r="F51" s="154"/>
      <c r="G51" s="157">
        <v>1000</v>
      </c>
    </row>
    <row r="52" spans="1:7" x14ac:dyDescent="0.25">
      <c r="A52" s="152">
        <v>20</v>
      </c>
      <c r="B52" s="153">
        <v>42919</v>
      </c>
      <c r="C52" s="135" t="s">
        <v>68</v>
      </c>
      <c r="D52" s="140" t="s">
        <v>69</v>
      </c>
      <c r="E52" s="155" t="s">
        <v>152</v>
      </c>
      <c r="F52" s="154"/>
      <c r="G52" s="157">
        <v>-1000</v>
      </c>
    </row>
    <row r="53" spans="1:7" x14ac:dyDescent="0.25">
      <c r="A53" s="152">
        <v>21</v>
      </c>
      <c r="B53" s="153">
        <v>42923</v>
      </c>
      <c r="C53" s="135">
        <v>7810</v>
      </c>
      <c r="D53" s="140" t="str">
        <f>VLOOKUP(C53,aðalbók!$A$2:$C$32,2,0)</f>
        <v>Sparisj. Kópavogs, 403774</v>
      </c>
      <c r="E53" s="155" t="s">
        <v>150</v>
      </c>
      <c r="F53" s="155" t="s">
        <v>196</v>
      </c>
      <c r="G53" s="157">
        <v>5000</v>
      </c>
    </row>
    <row r="54" spans="1:7" x14ac:dyDescent="0.25">
      <c r="A54" s="152">
        <v>21</v>
      </c>
      <c r="B54" s="153">
        <v>42923</v>
      </c>
      <c r="C54" s="135" t="s">
        <v>68</v>
      </c>
      <c r="D54" s="140" t="s">
        <v>69</v>
      </c>
      <c r="E54" s="155" t="s">
        <v>150</v>
      </c>
      <c r="F54" s="155" t="s">
        <v>196</v>
      </c>
      <c r="G54" s="157">
        <v>-5000</v>
      </c>
    </row>
    <row r="55" spans="1:7" x14ac:dyDescent="0.25">
      <c r="A55" s="152">
        <v>22</v>
      </c>
      <c r="B55" s="153">
        <v>42950</v>
      </c>
      <c r="C55" s="135">
        <v>7810</v>
      </c>
      <c r="D55" s="140" t="str">
        <f>VLOOKUP(C55,aðalbók!$A$2:$C$32,2,0)</f>
        <v>Sparisj. Kópavogs, 403774</v>
      </c>
      <c r="E55" s="155" t="s">
        <v>150</v>
      </c>
      <c r="F55" s="155" t="s">
        <v>196</v>
      </c>
      <c r="G55" s="157">
        <v>5000</v>
      </c>
    </row>
    <row r="56" spans="1:7" x14ac:dyDescent="0.25">
      <c r="A56" s="152">
        <v>22</v>
      </c>
      <c r="B56" s="153">
        <v>42950</v>
      </c>
      <c r="C56" s="135" t="s">
        <v>68</v>
      </c>
      <c r="D56" s="140" t="s">
        <v>69</v>
      </c>
      <c r="E56" s="155" t="s">
        <v>150</v>
      </c>
      <c r="F56" s="155" t="s">
        <v>196</v>
      </c>
      <c r="G56" s="157">
        <v>-5000</v>
      </c>
    </row>
    <row r="57" spans="1:7" x14ac:dyDescent="0.25">
      <c r="A57" s="152">
        <v>23</v>
      </c>
      <c r="B57" s="153">
        <v>42950</v>
      </c>
      <c r="C57" s="135" t="s">
        <v>43</v>
      </c>
      <c r="D57" s="140" t="s">
        <v>96</v>
      </c>
      <c r="E57" s="155" t="s">
        <v>152</v>
      </c>
      <c r="F57" s="155"/>
      <c r="G57" s="157">
        <v>1000</v>
      </c>
    </row>
    <row r="58" spans="1:7" x14ac:dyDescent="0.25">
      <c r="A58" s="152">
        <v>23</v>
      </c>
      <c r="B58" s="153">
        <v>42950</v>
      </c>
      <c r="C58" s="135" t="s">
        <v>68</v>
      </c>
      <c r="D58" s="140" t="s">
        <v>69</v>
      </c>
      <c r="E58" s="155" t="s">
        <v>152</v>
      </c>
      <c r="F58" s="155"/>
      <c r="G58" s="157">
        <v>-1000</v>
      </c>
    </row>
    <row r="59" spans="1:7" x14ac:dyDescent="0.25">
      <c r="A59" s="152">
        <v>24</v>
      </c>
      <c r="B59" s="153">
        <v>42982</v>
      </c>
      <c r="C59" s="135">
        <v>7810</v>
      </c>
      <c r="D59" s="140" t="str">
        <f>VLOOKUP(C59,aðalbók!$A$2:$C$32,2,0)</f>
        <v>Sparisj. Kópavogs, 403774</v>
      </c>
      <c r="E59" s="155" t="s">
        <v>150</v>
      </c>
      <c r="F59" s="155" t="s">
        <v>196</v>
      </c>
      <c r="G59" s="157">
        <v>5000</v>
      </c>
    </row>
    <row r="60" spans="1:7" x14ac:dyDescent="0.25">
      <c r="A60" s="152">
        <v>24</v>
      </c>
      <c r="B60" s="153">
        <v>42982</v>
      </c>
      <c r="C60" s="135" t="s">
        <v>68</v>
      </c>
      <c r="D60" s="140" t="s">
        <v>69</v>
      </c>
      <c r="E60" s="155" t="s">
        <v>150</v>
      </c>
      <c r="F60" s="155" t="s">
        <v>196</v>
      </c>
      <c r="G60" s="157">
        <v>-5000</v>
      </c>
    </row>
    <row r="61" spans="1:7" x14ac:dyDescent="0.25">
      <c r="A61" s="152">
        <v>25</v>
      </c>
      <c r="B61" s="153">
        <v>42982</v>
      </c>
      <c r="C61" s="135">
        <v>7810</v>
      </c>
      <c r="D61" s="140" t="str">
        <f>VLOOKUP(C61,aðalbók!$A$2:$C$32,2,0)</f>
        <v>Sparisj. Kópavogs, 403774</v>
      </c>
      <c r="E61" s="155" t="s">
        <v>152</v>
      </c>
      <c r="F61" s="154"/>
      <c r="G61" s="157">
        <v>1000</v>
      </c>
    </row>
    <row r="62" spans="1:7" x14ac:dyDescent="0.25">
      <c r="A62" s="152">
        <v>25</v>
      </c>
      <c r="B62" s="153">
        <v>42982</v>
      </c>
      <c r="C62" s="135" t="s">
        <v>68</v>
      </c>
      <c r="D62" s="140" t="s">
        <v>69</v>
      </c>
      <c r="E62" s="155" t="s">
        <v>152</v>
      </c>
      <c r="F62" s="154"/>
      <c r="G62" s="157">
        <v>-1000</v>
      </c>
    </row>
    <row r="63" spans="1:7" x14ac:dyDescent="0.25">
      <c r="A63" s="152">
        <v>26</v>
      </c>
      <c r="B63" s="153">
        <v>43000</v>
      </c>
      <c r="C63" s="135">
        <v>7810</v>
      </c>
      <c r="D63" s="140" t="str">
        <f>VLOOKUP(C63,aðalbók!$A$2:$C$32,2,0)</f>
        <v>Sparisj. Kópavogs, 403774</v>
      </c>
      <c r="E63" s="155" t="s">
        <v>176</v>
      </c>
      <c r="F63" s="155" t="s">
        <v>196</v>
      </c>
      <c r="G63" s="156">
        <v>-1000000</v>
      </c>
    </row>
    <row r="64" spans="1:7" x14ac:dyDescent="0.25">
      <c r="A64" s="152">
        <v>26</v>
      </c>
      <c r="B64" s="153">
        <v>43000</v>
      </c>
      <c r="C64" s="135" t="s">
        <v>72</v>
      </c>
      <c r="D64" s="140" t="s">
        <v>73</v>
      </c>
      <c r="E64" s="155" t="s">
        <v>249</v>
      </c>
      <c r="F64" s="155" t="s">
        <v>196</v>
      </c>
      <c r="G64" s="156">
        <v>1000000</v>
      </c>
    </row>
    <row r="65" spans="1:7" x14ac:dyDescent="0.25">
      <c r="A65" s="152">
        <v>27</v>
      </c>
      <c r="B65" s="153">
        <v>43010</v>
      </c>
      <c r="C65" s="135">
        <v>7810</v>
      </c>
      <c r="D65" s="140" t="str">
        <f>VLOOKUP(C65,aðalbók!$A$2:$C$32,2,0)</f>
        <v>Sparisj. Kópavogs, 403774</v>
      </c>
      <c r="E65" s="155" t="s">
        <v>150</v>
      </c>
      <c r="F65" s="155" t="s">
        <v>196</v>
      </c>
      <c r="G65" s="157">
        <v>5000</v>
      </c>
    </row>
    <row r="66" spans="1:7" x14ac:dyDescent="0.25">
      <c r="A66" s="152">
        <v>27</v>
      </c>
      <c r="B66" s="153">
        <v>43010</v>
      </c>
      <c r="C66" s="135" t="s">
        <v>68</v>
      </c>
      <c r="D66" s="140" t="s">
        <v>69</v>
      </c>
      <c r="E66" s="155" t="s">
        <v>150</v>
      </c>
      <c r="F66" s="155" t="s">
        <v>196</v>
      </c>
      <c r="G66" s="157">
        <v>-5000</v>
      </c>
    </row>
    <row r="67" spans="1:7" x14ac:dyDescent="0.25">
      <c r="A67" s="152">
        <v>28</v>
      </c>
      <c r="B67" s="153">
        <v>43011</v>
      </c>
      <c r="C67" s="135">
        <v>7810</v>
      </c>
      <c r="D67" s="140" t="str">
        <f>VLOOKUP(C67,aðalbók!$A$2:$C$32,2,0)</f>
        <v>Sparisj. Kópavogs, 403774</v>
      </c>
      <c r="E67" s="155" t="s">
        <v>152</v>
      </c>
      <c r="F67" s="154"/>
      <c r="G67" s="157">
        <v>1000</v>
      </c>
    </row>
    <row r="68" spans="1:7" x14ac:dyDescent="0.25">
      <c r="A68" s="152">
        <v>28</v>
      </c>
      <c r="B68" s="153">
        <v>43011</v>
      </c>
      <c r="C68" s="135" t="s">
        <v>68</v>
      </c>
      <c r="D68" s="140" t="s">
        <v>69</v>
      </c>
      <c r="E68" s="155" t="s">
        <v>152</v>
      </c>
      <c r="F68" s="154"/>
      <c r="G68" s="157">
        <v>-1000</v>
      </c>
    </row>
    <row r="69" spans="1:7" x14ac:dyDescent="0.25">
      <c r="A69" s="152">
        <v>29</v>
      </c>
      <c r="B69" s="153">
        <v>43033</v>
      </c>
      <c r="C69" s="135">
        <v>7810</v>
      </c>
      <c r="D69" s="140" t="str">
        <f>VLOOKUP(C69,aðalbók!$A$2:$C$32,2,0)</f>
        <v>Sparisj. Kópavogs, 403774</v>
      </c>
      <c r="E69" s="155" t="s">
        <v>220</v>
      </c>
      <c r="F69" s="155" t="s">
        <v>196</v>
      </c>
      <c r="G69" s="157">
        <v>50000</v>
      </c>
    </row>
    <row r="70" spans="1:7" x14ac:dyDescent="0.25">
      <c r="A70" s="152">
        <v>29</v>
      </c>
      <c r="B70" s="153">
        <v>43033</v>
      </c>
      <c r="C70" s="135" t="s">
        <v>68</v>
      </c>
      <c r="D70" s="140" t="s">
        <v>69</v>
      </c>
      <c r="E70" s="155" t="s">
        <v>220</v>
      </c>
      <c r="F70" s="155" t="s">
        <v>196</v>
      </c>
      <c r="G70" s="157">
        <v>-50000</v>
      </c>
    </row>
    <row r="71" spans="1:7" x14ac:dyDescent="0.25">
      <c r="A71" s="152">
        <v>30</v>
      </c>
      <c r="B71" s="153">
        <v>43042</v>
      </c>
      <c r="C71" s="135">
        <v>7810</v>
      </c>
      <c r="D71" s="140" t="str">
        <f>VLOOKUP(C71,aðalbók!$A$2:$C$32,2,0)</f>
        <v>Sparisj. Kópavogs, 403774</v>
      </c>
      <c r="E71" s="155" t="s">
        <v>152</v>
      </c>
      <c r="F71" s="154"/>
      <c r="G71" s="157">
        <v>1000</v>
      </c>
    </row>
    <row r="72" spans="1:7" x14ac:dyDescent="0.25">
      <c r="A72" s="152">
        <v>30</v>
      </c>
      <c r="B72" s="153">
        <v>43042</v>
      </c>
      <c r="C72" s="135" t="s">
        <v>68</v>
      </c>
      <c r="D72" s="140" t="s">
        <v>69</v>
      </c>
      <c r="E72" s="155" t="s">
        <v>152</v>
      </c>
      <c r="F72" s="154"/>
      <c r="G72" s="157">
        <v>-1000</v>
      </c>
    </row>
    <row r="73" spans="1:7" x14ac:dyDescent="0.25">
      <c r="A73" s="152">
        <v>31</v>
      </c>
      <c r="B73" s="153">
        <v>43046</v>
      </c>
      <c r="C73" s="135">
        <v>7810</v>
      </c>
      <c r="D73" s="140" t="str">
        <f>VLOOKUP(C73,aðalbók!$A$2:$C$32,2,0)</f>
        <v>Sparisj. Kópavogs, 403774</v>
      </c>
      <c r="E73" s="155" t="s">
        <v>153</v>
      </c>
      <c r="F73" s="155" t="s">
        <v>196</v>
      </c>
      <c r="G73" s="157">
        <v>400000</v>
      </c>
    </row>
    <row r="74" spans="1:7" x14ac:dyDescent="0.25">
      <c r="A74" s="152">
        <v>31</v>
      </c>
      <c r="B74" s="153">
        <v>43046</v>
      </c>
      <c r="C74" s="135" t="s">
        <v>68</v>
      </c>
      <c r="D74" s="140" t="s">
        <v>69</v>
      </c>
      <c r="E74" s="155" t="s">
        <v>153</v>
      </c>
      <c r="F74" s="155" t="s">
        <v>196</v>
      </c>
      <c r="G74" s="157">
        <v>-400000</v>
      </c>
    </row>
    <row r="75" spans="1:7" x14ac:dyDescent="0.25">
      <c r="A75" s="152">
        <v>32</v>
      </c>
      <c r="B75" s="153">
        <v>43052</v>
      </c>
      <c r="C75" s="135">
        <v>7810</v>
      </c>
      <c r="D75" s="140" t="str">
        <f>VLOOKUP(C75,aðalbók!$A$2:$C$32,2,0)</f>
        <v>Sparisj. Kópavogs, 403774</v>
      </c>
      <c r="E75" s="155" t="s">
        <v>150</v>
      </c>
      <c r="F75" s="155" t="s">
        <v>196</v>
      </c>
      <c r="G75" s="157">
        <v>5000</v>
      </c>
    </row>
    <row r="76" spans="1:7" x14ac:dyDescent="0.25">
      <c r="A76" s="152">
        <v>32</v>
      </c>
      <c r="B76" s="153">
        <v>43052</v>
      </c>
      <c r="C76" s="135" t="s">
        <v>68</v>
      </c>
      <c r="D76" s="140" t="s">
        <v>69</v>
      </c>
      <c r="E76" s="155" t="s">
        <v>150</v>
      </c>
      <c r="F76" s="155" t="s">
        <v>196</v>
      </c>
      <c r="G76" s="157">
        <v>-5000</v>
      </c>
    </row>
    <row r="77" spans="1:7" x14ac:dyDescent="0.25">
      <c r="A77" s="152">
        <v>33</v>
      </c>
      <c r="B77" s="153">
        <v>43053</v>
      </c>
      <c r="C77" s="135">
        <v>7810</v>
      </c>
      <c r="D77" s="140" t="str">
        <f>VLOOKUP(C77,aðalbók!$A$2:$C$32,2,0)</f>
        <v>Sparisj. Kópavogs, 403774</v>
      </c>
      <c r="E77" s="155" t="s">
        <v>221</v>
      </c>
      <c r="F77" s="155" t="s">
        <v>196</v>
      </c>
      <c r="G77" s="157">
        <v>25000</v>
      </c>
    </row>
    <row r="78" spans="1:7" x14ac:dyDescent="0.25">
      <c r="A78" s="152">
        <v>33</v>
      </c>
      <c r="B78" s="153">
        <v>43053</v>
      </c>
      <c r="C78" s="135" t="s">
        <v>68</v>
      </c>
      <c r="D78" s="140" t="s">
        <v>69</v>
      </c>
      <c r="E78" s="155" t="s">
        <v>221</v>
      </c>
      <c r="F78" s="155" t="s">
        <v>196</v>
      </c>
      <c r="G78" s="157">
        <v>-25000</v>
      </c>
    </row>
    <row r="79" spans="1:7" x14ac:dyDescent="0.25">
      <c r="A79" s="152">
        <v>34</v>
      </c>
      <c r="B79" s="153">
        <v>43053</v>
      </c>
      <c r="C79" s="135">
        <v>7810</v>
      </c>
      <c r="D79" s="140" t="str">
        <f>VLOOKUP(C79,aðalbók!$A$2:$C$32,2,0)</f>
        <v>Sparisj. Kópavogs, 403774</v>
      </c>
      <c r="E79" s="155" t="s">
        <v>222</v>
      </c>
      <c r="F79" s="155" t="s">
        <v>199</v>
      </c>
      <c r="G79" s="157">
        <v>20000</v>
      </c>
    </row>
    <row r="80" spans="1:7" x14ac:dyDescent="0.25">
      <c r="A80" s="152">
        <v>34</v>
      </c>
      <c r="B80" s="153">
        <v>43053</v>
      </c>
      <c r="C80" s="135" t="s">
        <v>68</v>
      </c>
      <c r="D80" s="140" t="s">
        <v>69</v>
      </c>
      <c r="E80" s="155" t="s">
        <v>222</v>
      </c>
      <c r="F80" s="155" t="s">
        <v>199</v>
      </c>
      <c r="G80" s="157">
        <v>-20000</v>
      </c>
    </row>
    <row r="81" spans="1:7" x14ac:dyDescent="0.25">
      <c r="A81" s="152">
        <v>35</v>
      </c>
      <c r="B81" s="153">
        <v>43053</v>
      </c>
      <c r="C81" s="135">
        <v>7810</v>
      </c>
      <c r="D81" s="140" t="str">
        <f>VLOOKUP(C81,aðalbók!$A$2:$C$32,2,0)</f>
        <v>Sparisj. Kópavogs, 403774</v>
      </c>
      <c r="E81" s="155" t="s">
        <v>223</v>
      </c>
      <c r="F81" s="155" t="s">
        <v>196</v>
      </c>
      <c r="G81" s="157">
        <v>100000</v>
      </c>
    </row>
    <row r="82" spans="1:7" x14ac:dyDescent="0.25">
      <c r="A82" s="152">
        <v>35</v>
      </c>
      <c r="B82" s="153" t="s">
        <v>250</v>
      </c>
      <c r="C82" s="135" t="s">
        <v>68</v>
      </c>
      <c r="D82" s="140" t="s">
        <v>69</v>
      </c>
      <c r="E82" s="155" t="s">
        <v>223</v>
      </c>
      <c r="F82" s="155" t="s">
        <v>196</v>
      </c>
      <c r="G82" s="157">
        <v>-100000</v>
      </c>
    </row>
    <row r="83" spans="1:7" x14ac:dyDescent="0.25">
      <c r="A83" s="152">
        <v>36</v>
      </c>
      <c r="B83" s="153">
        <v>43054</v>
      </c>
      <c r="C83" s="135">
        <v>7810</v>
      </c>
      <c r="D83" s="140" t="str">
        <f>VLOOKUP(C83,aðalbók!$A$2:$C$32,2,0)</f>
        <v>Sparisj. Kópavogs, 403774</v>
      </c>
      <c r="E83" s="155" t="s">
        <v>178</v>
      </c>
      <c r="F83" s="155" t="s">
        <v>196</v>
      </c>
      <c r="G83" s="157">
        <v>10000</v>
      </c>
    </row>
    <row r="84" spans="1:7" x14ac:dyDescent="0.25">
      <c r="A84" s="152">
        <v>36</v>
      </c>
      <c r="B84" s="153">
        <v>43054</v>
      </c>
      <c r="C84" s="135" t="s">
        <v>68</v>
      </c>
      <c r="D84" s="140" t="s">
        <v>69</v>
      </c>
      <c r="E84" s="155" t="s">
        <v>178</v>
      </c>
      <c r="F84" s="155" t="s">
        <v>196</v>
      </c>
      <c r="G84" s="157">
        <v>-10000</v>
      </c>
    </row>
    <row r="85" spans="1:7" x14ac:dyDescent="0.25">
      <c r="A85" s="152">
        <v>37</v>
      </c>
      <c r="B85" s="153">
        <v>43060</v>
      </c>
      <c r="C85" s="135">
        <v>7810</v>
      </c>
      <c r="D85" s="140" t="str">
        <f>VLOOKUP(C85,aðalbók!$A$2:$C$32,2,0)</f>
        <v>Sparisj. Kópavogs, 403774</v>
      </c>
      <c r="E85" s="155" t="s">
        <v>179</v>
      </c>
      <c r="F85" s="155" t="s">
        <v>196</v>
      </c>
      <c r="G85" s="157">
        <v>200000</v>
      </c>
    </row>
    <row r="86" spans="1:7" x14ac:dyDescent="0.25">
      <c r="A86" s="152">
        <v>37</v>
      </c>
      <c r="B86" s="153">
        <v>43060</v>
      </c>
      <c r="C86" s="135" t="s">
        <v>68</v>
      </c>
      <c r="D86" s="140" t="s">
        <v>69</v>
      </c>
      <c r="E86" s="155" t="s">
        <v>179</v>
      </c>
      <c r="F86" s="155" t="s">
        <v>196</v>
      </c>
      <c r="G86" s="157">
        <v>-200000</v>
      </c>
    </row>
    <row r="87" spans="1:7" x14ac:dyDescent="0.25">
      <c r="A87" s="152">
        <v>38</v>
      </c>
      <c r="B87" s="153">
        <v>43062</v>
      </c>
      <c r="C87" s="135">
        <v>7810</v>
      </c>
      <c r="D87" s="140" t="str">
        <f>VLOOKUP(C87,aðalbók!$A$2:$C$32,2,0)</f>
        <v>Sparisj. Kópavogs, 403774</v>
      </c>
      <c r="E87" s="155" t="s">
        <v>128</v>
      </c>
      <c r="F87" s="155" t="s">
        <v>196</v>
      </c>
      <c r="G87" s="157">
        <v>2000000</v>
      </c>
    </row>
    <row r="88" spans="1:7" x14ac:dyDescent="0.25">
      <c r="A88" s="152">
        <v>38</v>
      </c>
      <c r="B88" s="153">
        <v>43062</v>
      </c>
      <c r="C88" s="135" t="s">
        <v>68</v>
      </c>
      <c r="D88" s="140" t="s">
        <v>69</v>
      </c>
      <c r="E88" s="155" t="s">
        <v>128</v>
      </c>
      <c r="F88" s="155" t="s">
        <v>196</v>
      </c>
      <c r="G88" s="157">
        <v>-2000000</v>
      </c>
    </row>
    <row r="89" spans="1:7" x14ac:dyDescent="0.25">
      <c r="A89" s="152">
        <v>39</v>
      </c>
      <c r="B89" s="153">
        <v>43063</v>
      </c>
      <c r="C89" s="135">
        <v>7810</v>
      </c>
      <c r="D89" s="140" t="str">
        <f>VLOOKUP(C89,aðalbók!$A$2:$C$32,2,0)</f>
        <v>Sparisj. Kópavogs, 403774</v>
      </c>
      <c r="E89" s="155" t="s">
        <v>180</v>
      </c>
      <c r="F89" s="155" t="s">
        <v>196</v>
      </c>
      <c r="G89" s="157">
        <v>50000</v>
      </c>
    </row>
    <row r="90" spans="1:7" x14ac:dyDescent="0.25">
      <c r="A90" s="152">
        <v>39</v>
      </c>
      <c r="B90" s="153">
        <v>43063</v>
      </c>
      <c r="C90" s="135" t="s">
        <v>68</v>
      </c>
      <c r="D90" s="140" t="s">
        <v>69</v>
      </c>
      <c r="E90" s="155" t="s">
        <v>180</v>
      </c>
      <c r="F90" s="155" t="s">
        <v>196</v>
      </c>
      <c r="G90" s="157">
        <v>-50000</v>
      </c>
    </row>
    <row r="91" spans="1:7" x14ac:dyDescent="0.25">
      <c r="A91" s="152">
        <v>40</v>
      </c>
      <c r="B91" s="153">
        <v>43073</v>
      </c>
      <c r="C91" s="135">
        <v>7810</v>
      </c>
      <c r="D91" s="140" t="str">
        <f>VLOOKUP(C91,aðalbók!$A$2:$C$32,2,0)</f>
        <v>Sparisj. Kópavogs, 403774</v>
      </c>
      <c r="E91" s="155" t="s">
        <v>152</v>
      </c>
      <c r="F91" s="154"/>
      <c r="G91" s="157">
        <v>1000</v>
      </c>
    </row>
    <row r="92" spans="1:7" x14ac:dyDescent="0.25">
      <c r="A92" s="152">
        <v>40</v>
      </c>
      <c r="B92" s="153">
        <v>43073</v>
      </c>
      <c r="C92" s="135" t="s">
        <v>68</v>
      </c>
      <c r="D92" s="140" t="s">
        <v>69</v>
      </c>
      <c r="E92" s="155" t="s">
        <v>152</v>
      </c>
      <c r="F92" s="154"/>
      <c r="G92" s="157">
        <v>-1000</v>
      </c>
    </row>
    <row r="93" spans="1:7" x14ac:dyDescent="0.25">
      <c r="A93" s="152">
        <v>41</v>
      </c>
      <c r="B93" s="153">
        <v>43075</v>
      </c>
      <c r="C93" s="135">
        <v>7810</v>
      </c>
      <c r="D93" s="140" t="str">
        <f>VLOOKUP(C93,aðalbók!$A$2:$C$32,2,0)</f>
        <v>Sparisj. Kópavogs, 403774</v>
      </c>
      <c r="E93" s="155" t="s">
        <v>194</v>
      </c>
      <c r="F93" s="155" t="s">
        <v>196</v>
      </c>
      <c r="G93" s="156">
        <v>-2000000</v>
      </c>
    </row>
    <row r="94" spans="1:7" x14ac:dyDescent="0.25">
      <c r="A94" s="152">
        <v>41</v>
      </c>
      <c r="B94" s="153">
        <v>43075</v>
      </c>
      <c r="C94" s="135" t="s">
        <v>72</v>
      </c>
      <c r="D94" s="140" t="s">
        <v>73</v>
      </c>
      <c r="E94" s="155" t="s">
        <v>251</v>
      </c>
      <c r="F94" s="155" t="s">
        <v>196</v>
      </c>
      <c r="G94" s="156">
        <v>2000000</v>
      </c>
    </row>
    <row r="95" spans="1:7" x14ac:dyDescent="0.25">
      <c r="A95" s="152">
        <v>42</v>
      </c>
      <c r="B95" s="153">
        <v>43075</v>
      </c>
      <c r="C95" s="135">
        <v>7810</v>
      </c>
      <c r="D95" s="140" t="str">
        <f>VLOOKUP(C95,aðalbók!$A$2:$C$32,2,0)</f>
        <v>Sparisj. Kópavogs, 403774</v>
      </c>
      <c r="E95" s="155" t="s">
        <v>224</v>
      </c>
      <c r="F95" s="155" t="s">
        <v>196</v>
      </c>
      <c r="G95" s="157">
        <v>25000</v>
      </c>
    </row>
    <row r="96" spans="1:7" x14ac:dyDescent="0.25">
      <c r="A96" s="152">
        <v>42</v>
      </c>
      <c r="B96" s="153">
        <v>43075</v>
      </c>
      <c r="C96" s="135" t="s">
        <v>68</v>
      </c>
      <c r="D96" s="140" t="s">
        <v>69</v>
      </c>
      <c r="E96" s="155" t="s">
        <v>224</v>
      </c>
      <c r="F96" s="155" t="s">
        <v>196</v>
      </c>
      <c r="G96" s="157">
        <v>-25000</v>
      </c>
    </row>
    <row r="97" spans="1:7" x14ac:dyDescent="0.25">
      <c r="A97" s="152">
        <v>43</v>
      </c>
      <c r="B97" s="153">
        <v>43075</v>
      </c>
      <c r="C97" s="135">
        <v>7810</v>
      </c>
      <c r="D97" s="140" t="str">
        <f>VLOOKUP(C97,aðalbók!$A$2:$C$32,2,0)</f>
        <v>Sparisj. Kópavogs, 403774</v>
      </c>
      <c r="E97" s="155" t="s">
        <v>176</v>
      </c>
      <c r="F97" s="155" t="s">
        <v>196</v>
      </c>
      <c r="G97" s="156">
        <v>-2000000</v>
      </c>
    </row>
    <row r="98" spans="1:7" x14ac:dyDescent="0.25">
      <c r="A98" s="152">
        <v>43</v>
      </c>
      <c r="B98" s="153">
        <v>43075</v>
      </c>
      <c r="C98" s="135" t="s">
        <v>72</v>
      </c>
      <c r="D98" s="140" t="s">
        <v>73</v>
      </c>
      <c r="E98" s="155" t="s">
        <v>252</v>
      </c>
      <c r="F98" s="155" t="s">
        <v>196</v>
      </c>
      <c r="G98" s="156">
        <v>2000000</v>
      </c>
    </row>
    <row r="99" spans="1:7" x14ac:dyDescent="0.25">
      <c r="A99" s="152">
        <v>43</v>
      </c>
      <c r="B99" s="153">
        <v>43075</v>
      </c>
      <c r="C99" s="135" t="s">
        <v>68</v>
      </c>
      <c r="D99" s="140" t="s">
        <v>69</v>
      </c>
      <c r="E99" s="155" t="s">
        <v>249</v>
      </c>
      <c r="F99" s="155" t="s">
        <v>196</v>
      </c>
      <c r="G99" s="156">
        <v>-1000000</v>
      </c>
    </row>
    <row r="100" spans="1:7" x14ac:dyDescent="0.25">
      <c r="A100" s="152">
        <v>43</v>
      </c>
      <c r="B100" s="153">
        <v>43075</v>
      </c>
      <c r="C100" s="135" t="s">
        <v>72</v>
      </c>
      <c r="D100" s="140" t="s">
        <v>73</v>
      </c>
      <c r="E100" s="155" t="s">
        <v>249</v>
      </c>
      <c r="F100" s="155" t="s">
        <v>196</v>
      </c>
      <c r="G100" s="156">
        <v>1000000</v>
      </c>
    </row>
    <row r="101" spans="1:7" x14ac:dyDescent="0.25">
      <c r="A101" s="152">
        <v>44</v>
      </c>
      <c r="B101" s="153">
        <v>43076</v>
      </c>
      <c r="C101" s="135">
        <v>7810</v>
      </c>
      <c r="D101" s="140" t="str">
        <f>VLOOKUP(C101,aðalbók!$A$2:$C$32,2,0)</f>
        <v>Sparisj. Kópavogs, 403774</v>
      </c>
      <c r="E101" s="155" t="s">
        <v>193</v>
      </c>
      <c r="F101" s="155" t="s">
        <v>196</v>
      </c>
      <c r="G101" s="157">
        <v>50000</v>
      </c>
    </row>
    <row r="102" spans="1:7" x14ac:dyDescent="0.25">
      <c r="A102" s="152">
        <v>44</v>
      </c>
      <c r="B102" s="153">
        <v>43076</v>
      </c>
      <c r="C102" s="135" t="s">
        <v>68</v>
      </c>
      <c r="D102" s="140" t="s">
        <v>69</v>
      </c>
      <c r="E102" s="155" t="s">
        <v>193</v>
      </c>
      <c r="F102" s="155" t="s">
        <v>196</v>
      </c>
      <c r="G102" s="157">
        <v>-50000</v>
      </c>
    </row>
    <row r="103" spans="1:7" x14ac:dyDescent="0.25">
      <c r="A103" s="152">
        <v>45</v>
      </c>
      <c r="B103" s="153">
        <v>43076</v>
      </c>
      <c r="C103" s="135">
        <v>7810</v>
      </c>
      <c r="D103" s="140" t="str">
        <f>VLOOKUP(C103,aðalbók!$A$2:$C$32,2,0)</f>
        <v>Sparisj. Kópavogs, 403774</v>
      </c>
      <c r="E103" s="155" t="s">
        <v>155</v>
      </c>
      <c r="F103" s="155" t="s">
        <v>196</v>
      </c>
      <c r="G103" s="157">
        <v>15000</v>
      </c>
    </row>
    <row r="104" spans="1:7" x14ac:dyDescent="0.25">
      <c r="A104" s="152">
        <v>45</v>
      </c>
      <c r="B104" s="153">
        <v>43076</v>
      </c>
      <c r="C104" s="135" t="s">
        <v>68</v>
      </c>
      <c r="D104" s="140" t="s">
        <v>69</v>
      </c>
      <c r="E104" s="155" t="s">
        <v>155</v>
      </c>
      <c r="F104" s="155" t="s">
        <v>196</v>
      </c>
      <c r="G104" s="157">
        <v>-15000</v>
      </c>
    </row>
    <row r="105" spans="1:7" x14ac:dyDescent="0.25">
      <c r="A105" s="152">
        <v>46</v>
      </c>
      <c r="B105" s="153">
        <v>43076</v>
      </c>
      <c r="C105" s="135">
        <v>7810</v>
      </c>
      <c r="D105" s="140" t="str">
        <f>VLOOKUP(C105,aðalbók!$A$2:$C$32,2,0)</f>
        <v>Sparisj. Kópavogs, 403774</v>
      </c>
      <c r="E105" s="155" t="s">
        <v>150</v>
      </c>
      <c r="F105" s="155" t="s">
        <v>196</v>
      </c>
      <c r="G105" s="157">
        <v>10000</v>
      </c>
    </row>
    <row r="106" spans="1:7" x14ac:dyDescent="0.25">
      <c r="A106" s="152">
        <v>46</v>
      </c>
      <c r="B106" s="153">
        <v>43076</v>
      </c>
      <c r="C106" s="135" t="s">
        <v>68</v>
      </c>
      <c r="D106" s="140" t="s">
        <v>69</v>
      </c>
      <c r="E106" s="155" t="s">
        <v>150</v>
      </c>
      <c r="F106" s="155" t="s">
        <v>196</v>
      </c>
      <c r="G106" s="157">
        <v>-10000</v>
      </c>
    </row>
    <row r="107" spans="1:7" x14ac:dyDescent="0.25">
      <c r="A107" s="152">
        <v>47</v>
      </c>
      <c r="B107" s="153">
        <v>43076</v>
      </c>
      <c r="C107" s="135">
        <v>7810</v>
      </c>
      <c r="D107" s="140" t="str">
        <f>VLOOKUP(C107,aðalbók!$A$2:$C$32,2,0)</f>
        <v>Sparisj. Kópavogs, 403774</v>
      </c>
      <c r="E107" s="155" t="s">
        <v>156</v>
      </c>
      <c r="F107" s="155" t="s">
        <v>196</v>
      </c>
      <c r="G107" s="157">
        <v>50000</v>
      </c>
    </row>
    <row r="108" spans="1:7" x14ac:dyDescent="0.25">
      <c r="A108" s="152">
        <v>47</v>
      </c>
      <c r="B108" s="153">
        <v>43076</v>
      </c>
      <c r="C108" s="135" t="s">
        <v>68</v>
      </c>
      <c r="D108" s="140" t="s">
        <v>69</v>
      </c>
      <c r="E108" s="155" t="s">
        <v>156</v>
      </c>
      <c r="F108" s="155" t="s">
        <v>196</v>
      </c>
      <c r="G108" s="157">
        <v>-50000</v>
      </c>
    </row>
    <row r="109" spans="1:7" x14ac:dyDescent="0.25">
      <c r="A109" s="152">
        <v>48</v>
      </c>
      <c r="B109" s="153">
        <v>43082</v>
      </c>
      <c r="C109" s="135">
        <v>7810</v>
      </c>
      <c r="D109" s="140" t="str">
        <f>VLOOKUP(C109,aðalbók!$A$2:$C$32,2,0)</f>
        <v>Sparisj. Kópavogs, 403774</v>
      </c>
      <c r="E109" s="155" t="s">
        <v>225</v>
      </c>
      <c r="F109" s="155" t="s">
        <v>196</v>
      </c>
      <c r="G109" s="157">
        <v>400000</v>
      </c>
    </row>
    <row r="110" spans="1:7" x14ac:dyDescent="0.25">
      <c r="A110" s="152">
        <v>48</v>
      </c>
      <c r="B110" s="153">
        <v>43082</v>
      </c>
      <c r="C110" s="135" t="s">
        <v>68</v>
      </c>
      <c r="D110" s="140" t="s">
        <v>69</v>
      </c>
      <c r="E110" s="155" t="s">
        <v>225</v>
      </c>
      <c r="F110" s="155" t="s">
        <v>196</v>
      </c>
      <c r="G110" s="157">
        <v>-400000</v>
      </c>
    </row>
    <row r="111" spans="1:7" x14ac:dyDescent="0.25">
      <c r="A111" s="152">
        <v>49</v>
      </c>
      <c r="B111" s="153">
        <v>43084</v>
      </c>
      <c r="C111" s="135">
        <v>7810</v>
      </c>
      <c r="D111" s="140" t="str">
        <f>VLOOKUP(C111,aðalbók!$A$2:$C$32,2,0)</f>
        <v>Sparisj. Kópavogs, 403774</v>
      </c>
      <c r="E111" s="155" t="s">
        <v>190</v>
      </c>
      <c r="F111" s="155" t="s">
        <v>197</v>
      </c>
      <c r="G111" s="157">
        <v>500000</v>
      </c>
    </row>
    <row r="112" spans="1:7" x14ac:dyDescent="0.25">
      <c r="A112" s="152">
        <v>49</v>
      </c>
      <c r="B112" s="153">
        <v>43084</v>
      </c>
      <c r="C112" s="135" t="s">
        <v>68</v>
      </c>
      <c r="D112" s="140" t="s">
        <v>69</v>
      </c>
      <c r="E112" s="155" t="s">
        <v>253</v>
      </c>
      <c r="F112" s="155" t="s">
        <v>197</v>
      </c>
      <c r="G112" s="157">
        <v>-500000</v>
      </c>
    </row>
    <row r="113" spans="1:7" x14ac:dyDescent="0.25">
      <c r="A113" s="152">
        <v>50</v>
      </c>
      <c r="B113" s="153">
        <v>43084</v>
      </c>
      <c r="C113" s="135">
        <v>7810</v>
      </c>
      <c r="D113" s="140" t="str">
        <f>VLOOKUP(C113,aðalbók!$A$2:$C$32,2,0)</f>
        <v>Sparisj. Kópavogs, 403774</v>
      </c>
      <c r="E113" s="155" t="s">
        <v>255</v>
      </c>
      <c r="F113" s="155" t="s">
        <v>196</v>
      </c>
      <c r="G113" s="156">
        <v>-11600</v>
      </c>
    </row>
    <row r="114" spans="1:7" x14ac:dyDescent="0.25">
      <c r="A114" s="152">
        <v>50</v>
      </c>
      <c r="B114" s="153">
        <v>43084</v>
      </c>
      <c r="C114" s="135" t="s">
        <v>254</v>
      </c>
      <c r="D114" s="159" t="s">
        <v>169</v>
      </c>
      <c r="E114" s="155" t="s">
        <v>256</v>
      </c>
      <c r="F114" s="155" t="s">
        <v>196</v>
      </c>
      <c r="G114" s="156">
        <v>11600</v>
      </c>
    </row>
    <row r="115" spans="1:7" x14ac:dyDescent="0.25">
      <c r="A115" s="152">
        <v>51</v>
      </c>
      <c r="B115" s="153">
        <v>43087</v>
      </c>
      <c r="C115" s="135">
        <v>7810</v>
      </c>
      <c r="D115" s="140" t="str">
        <f>VLOOKUP(C115,aðalbók!$A$2:$C$32,2,0)</f>
        <v>Sparisj. Kópavogs, 403774</v>
      </c>
      <c r="E115" s="155" t="s">
        <v>195</v>
      </c>
      <c r="F115" s="155" t="s">
        <v>196</v>
      </c>
      <c r="G115" s="157">
        <v>50000</v>
      </c>
    </row>
    <row r="116" spans="1:7" x14ac:dyDescent="0.25">
      <c r="A116" s="152">
        <v>51</v>
      </c>
      <c r="B116" s="153">
        <v>43087</v>
      </c>
      <c r="C116" s="135" t="s">
        <v>68</v>
      </c>
      <c r="D116" s="140" t="s">
        <v>69</v>
      </c>
      <c r="E116" s="155" t="s">
        <v>195</v>
      </c>
      <c r="F116" s="155" t="s">
        <v>196</v>
      </c>
      <c r="G116" s="157">
        <v>-50000</v>
      </c>
    </row>
    <row r="117" spans="1:7" x14ac:dyDescent="0.25">
      <c r="A117" s="152">
        <v>52</v>
      </c>
      <c r="B117" s="153">
        <v>43089</v>
      </c>
      <c r="C117" s="135">
        <v>7810</v>
      </c>
      <c r="D117" s="140" t="str">
        <f>VLOOKUP(C117,aðalbók!$A$2:$C$32,2,0)</f>
        <v>Sparisj. Kópavogs, 403774</v>
      </c>
      <c r="E117" s="155" t="s">
        <v>227</v>
      </c>
      <c r="F117" s="155" t="s">
        <v>196</v>
      </c>
      <c r="G117" s="157">
        <v>100000</v>
      </c>
    </row>
    <row r="118" spans="1:7" x14ac:dyDescent="0.25">
      <c r="A118" s="152">
        <v>52</v>
      </c>
      <c r="B118" s="153">
        <v>43089</v>
      </c>
      <c r="C118" s="135" t="s">
        <v>68</v>
      </c>
      <c r="D118" s="140" t="s">
        <v>69</v>
      </c>
      <c r="E118" s="155" t="s">
        <v>227</v>
      </c>
      <c r="F118" s="155" t="s">
        <v>196</v>
      </c>
      <c r="G118" s="157">
        <v>-100000</v>
      </c>
    </row>
    <row r="119" spans="1:7" x14ac:dyDescent="0.25">
      <c r="A119" s="152">
        <v>53</v>
      </c>
      <c r="B119" s="153">
        <v>43089</v>
      </c>
      <c r="C119" s="135">
        <v>7810</v>
      </c>
      <c r="D119" s="140" t="str">
        <f>VLOOKUP(C119,aðalbók!$A$2:$C$32,2,0)</f>
        <v>Sparisj. Kópavogs, 403774</v>
      </c>
      <c r="E119" s="155" t="s">
        <v>228</v>
      </c>
      <c r="F119" s="155" t="s">
        <v>196</v>
      </c>
      <c r="G119" s="157">
        <v>25000</v>
      </c>
    </row>
    <row r="120" spans="1:7" x14ac:dyDescent="0.25">
      <c r="A120" s="152">
        <v>53</v>
      </c>
      <c r="B120" s="153">
        <v>43089</v>
      </c>
      <c r="C120" s="135" t="s">
        <v>68</v>
      </c>
      <c r="D120" s="140" t="s">
        <v>69</v>
      </c>
      <c r="E120" s="155" t="s">
        <v>228</v>
      </c>
      <c r="F120" s="155" t="s">
        <v>196</v>
      </c>
      <c r="G120" s="157">
        <v>-25000</v>
      </c>
    </row>
    <row r="121" spans="1:7" x14ac:dyDescent="0.25">
      <c r="A121" s="152">
        <v>54</v>
      </c>
      <c r="B121" s="153">
        <v>43090</v>
      </c>
      <c r="C121" s="135">
        <v>7810</v>
      </c>
      <c r="D121" s="140" t="str">
        <f>VLOOKUP(C121,aðalbók!$A$2:$C$32,2,0)</f>
        <v>Sparisj. Kópavogs, 403774</v>
      </c>
      <c r="E121" s="155" t="s">
        <v>229</v>
      </c>
      <c r="F121" s="155" t="s">
        <v>196</v>
      </c>
      <c r="G121" s="157">
        <v>10000</v>
      </c>
    </row>
    <row r="122" spans="1:7" x14ac:dyDescent="0.25">
      <c r="A122" s="152">
        <v>54</v>
      </c>
      <c r="B122" s="153">
        <v>43090</v>
      </c>
      <c r="C122" s="135" t="s">
        <v>68</v>
      </c>
      <c r="D122" s="140" t="s">
        <v>69</v>
      </c>
      <c r="E122" s="155" t="s">
        <v>229</v>
      </c>
      <c r="F122" s="155" t="s">
        <v>196</v>
      </c>
      <c r="G122" s="157">
        <v>-10000</v>
      </c>
    </row>
    <row r="123" spans="1:7" x14ac:dyDescent="0.25">
      <c r="A123" s="152">
        <v>55</v>
      </c>
      <c r="B123" s="153">
        <v>43090</v>
      </c>
      <c r="C123" s="135">
        <v>7810</v>
      </c>
      <c r="D123" s="140" t="str">
        <f>VLOOKUP(C123,aðalbók!$A$2:$C$32,2,0)</f>
        <v>Sparisj. Kópavogs, 403774</v>
      </c>
      <c r="E123" s="155" t="s">
        <v>181</v>
      </c>
      <c r="F123" s="155" t="s">
        <v>197</v>
      </c>
      <c r="G123" s="157">
        <v>400000</v>
      </c>
    </row>
    <row r="124" spans="1:7" x14ac:dyDescent="0.25">
      <c r="A124" s="152">
        <v>55</v>
      </c>
      <c r="B124" s="153">
        <v>43090</v>
      </c>
      <c r="C124" s="135" t="s">
        <v>68</v>
      </c>
      <c r="D124" s="140" t="s">
        <v>69</v>
      </c>
      <c r="E124" s="155" t="s">
        <v>181</v>
      </c>
      <c r="F124" s="155" t="s">
        <v>197</v>
      </c>
      <c r="G124" s="157">
        <v>-400000</v>
      </c>
    </row>
    <row r="125" spans="1:7" x14ac:dyDescent="0.25">
      <c r="A125" s="152">
        <v>56</v>
      </c>
      <c r="B125" s="153">
        <v>43090</v>
      </c>
      <c r="C125" s="135">
        <v>7810</v>
      </c>
      <c r="D125" s="140" t="str">
        <f>VLOOKUP(C125,aðalbók!$A$2:$C$32,2,0)</f>
        <v>Sparisj. Kópavogs, 403774</v>
      </c>
      <c r="E125" s="155" t="s">
        <v>230</v>
      </c>
      <c r="F125" s="155" t="s">
        <v>196</v>
      </c>
      <c r="G125" s="157">
        <v>10000</v>
      </c>
    </row>
    <row r="126" spans="1:7" x14ac:dyDescent="0.25">
      <c r="A126" s="152">
        <v>56</v>
      </c>
      <c r="B126" s="153">
        <v>43090</v>
      </c>
      <c r="C126" s="135" t="s">
        <v>68</v>
      </c>
      <c r="D126" s="140" t="s">
        <v>69</v>
      </c>
      <c r="E126" s="155" t="s">
        <v>230</v>
      </c>
      <c r="F126" s="155" t="s">
        <v>196</v>
      </c>
      <c r="G126" s="157">
        <v>-10000</v>
      </c>
    </row>
    <row r="127" spans="1:7" x14ac:dyDescent="0.25">
      <c r="A127" s="152">
        <v>57</v>
      </c>
      <c r="B127" s="153">
        <v>43090</v>
      </c>
      <c r="C127" s="135">
        <v>7810</v>
      </c>
      <c r="D127" s="140" t="str">
        <f>VLOOKUP(C127,aðalbók!$A$2:$C$32,2,0)</f>
        <v>Sparisj. Kópavogs, 403774</v>
      </c>
      <c r="E127" s="155" t="s">
        <v>154</v>
      </c>
      <c r="F127" s="155" t="s">
        <v>196</v>
      </c>
      <c r="G127" s="157">
        <v>100000</v>
      </c>
    </row>
    <row r="128" spans="1:7" x14ac:dyDescent="0.25">
      <c r="A128" s="152">
        <v>57</v>
      </c>
      <c r="B128" s="153">
        <v>43090</v>
      </c>
      <c r="C128" s="135" t="s">
        <v>68</v>
      </c>
      <c r="D128" s="140" t="s">
        <v>69</v>
      </c>
      <c r="E128" s="155" t="s">
        <v>154</v>
      </c>
      <c r="F128" s="155" t="s">
        <v>196</v>
      </c>
      <c r="G128" s="157">
        <v>-100000</v>
      </c>
    </row>
    <row r="129" spans="1:7" x14ac:dyDescent="0.25">
      <c r="A129" s="152">
        <v>58</v>
      </c>
      <c r="B129" s="153">
        <v>43090</v>
      </c>
      <c r="C129" s="135">
        <v>7810</v>
      </c>
      <c r="D129" s="140" t="str">
        <f>VLOOKUP(C129,aðalbók!$A$2:$C$32,2,0)</f>
        <v>Sparisj. Kópavogs, 403774</v>
      </c>
      <c r="E129" s="155" t="s">
        <v>231</v>
      </c>
      <c r="F129" s="155" t="s">
        <v>196</v>
      </c>
      <c r="G129" s="157">
        <v>30000</v>
      </c>
    </row>
    <row r="130" spans="1:7" x14ac:dyDescent="0.25">
      <c r="A130" s="152">
        <v>58</v>
      </c>
      <c r="B130" s="153">
        <v>43090</v>
      </c>
      <c r="C130" s="135" t="s">
        <v>68</v>
      </c>
      <c r="D130" s="140" t="s">
        <v>69</v>
      </c>
      <c r="E130" s="155" t="s">
        <v>231</v>
      </c>
      <c r="F130" s="155" t="s">
        <v>196</v>
      </c>
      <c r="G130" s="157">
        <v>-30000</v>
      </c>
    </row>
    <row r="131" spans="1:7" x14ac:dyDescent="0.25">
      <c r="A131" s="152">
        <v>59</v>
      </c>
      <c r="B131" s="153">
        <v>43091</v>
      </c>
      <c r="C131" s="135">
        <v>7810</v>
      </c>
      <c r="D131" s="140" t="str">
        <f>VLOOKUP(C131,aðalbók!$A$2:$C$32,2,0)</f>
        <v>Sparisj. Kópavogs, 403774</v>
      </c>
      <c r="E131" s="155" t="s">
        <v>232</v>
      </c>
      <c r="F131" s="155" t="s">
        <v>196</v>
      </c>
      <c r="G131" s="157">
        <v>120000</v>
      </c>
    </row>
    <row r="132" spans="1:7" x14ac:dyDescent="0.25">
      <c r="A132" s="152">
        <v>59</v>
      </c>
      <c r="B132" s="153">
        <v>43091</v>
      </c>
      <c r="C132" s="135" t="s">
        <v>68</v>
      </c>
      <c r="D132" s="140" t="s">
        <v>69</v>
      </c>
      <c r="E132" s="155" t="s">
        <v>232</v>
      </c>
      <c r="F132" s="155" t="s">
        <v>196</v>
      </c>
      <c r="G132" s="157">
        <v>-120000</v>
      </c>
    </row>
    <row r="133" spans="1:7" x14ac:dyDescent="0.25">
      <c r="A133" s="152">
        <v>60</v>
      </c>
      <c r="B133" s="153">
        <v>43091</v>
      </c>
      <c r="C133" s="135">
        <v>7810</v>
      </c>
      <c r="D133" s="140" t="str">
        <f>VLOOKUP(C133,aðalbók!$A$2:$C$32,2,0)</f>
        <v>Sparisj. Kópavogs, 403774</v>
      </c>
      <c r="E133" s="155" t="s">
        <v>191</v>
      </c>
      <c r="F133" s="155" t="s">
        <v>197</v>
      </c>
      <c r="G133" s="157">
        <v>80000</v>
      </c>
    </row>
    <row r="134" spans="1:7" x14ac:dyDescent="0.25">
      <c r="A134" s="152">
        <v>60</v>
      </c>
      <c r="B134" s="153">
        <v>43091</v>
      </c>
      <c r="C134" s="135" t="s">
        <v>68</v>
      </c>
      <c r="D134" s="140" t="s">
        <v>69</v>
      </c>
      <c r="E134" s="155" t="s">
        <v>191</v>
      </c>
      <c r="F134" s="155" t="s">
        <v>197</v>
      </c>
      <c r="G134" s="157">
        <v>-80000</v>
      </c>
    </row>
    <row r="135" spans="1:7" x14ac:dyDescent="0.25">
      <c r="A135" s="152">
        <v>61</v>
      </c>
      <c r="B135" s="153">
        <v>43096</v>
      </c>
      <c r="C135" s="135">
        <v>7810</v>
      </c>
      <c r="D135" s="140" t="str">
        <f>VLOOKUP(C135,aðalbók!$A$2:$C$32,2,0)</f>
        <v>Sparisj. Kópavogs, 403774</v>
      </c>
      <c r="E135" s="155" t="s">
        <v>233</v>
      </c>
      <c r="F135" s="155" t="s">
        <v>167</v>
      </c>
      <c r="G135" s="156">
        <v>-1055</v>
      </c>
    </row>
    <row r="136" spans="1:7" x14ac:dyDescent="0.25">
      <c r="A136" s="152">
        <v>61</v>
      </c>
      <c r="B136" s="153">
        <v>43096</v>
      </c>
      <c r="C136" s="135" t="s">
        <v>94</v>
      </c>
      <c r="D136" s="159" t="s">
        <v>95</v>
      </c>
      <c r="E136" s="155" t="s">
        <v>257</v>
      </c>
      <c r="F136" s="155" t="s">
        <v>167</v>
      </c>
      <c r="G136" s="156">
        <v>1055</v>
      </c>
    </row>
    <row r="137" spans="1:7" x14ac:dyDescent="0.25">
      <c r="A137" s="152">
        <v>61</v>
      </c>
      <c r="B137" s="153">
        <v>43096</v>
      </c>
      <c r="C137" s="135">
        <v>7810</v>
      </c>
      <c r="D137" s="140" t="str">
        <f>VLOOKUP(C137,aðalbók!$A$2:$C$32,2,0)</f>
        <v>Sparisj. Kópavogs, 403774</v>
      </c>
      <c r="E137" s="155" t="s">
        <v>233</v>
      </c>
      <c r="F137" s="155" t="s">
        <v>196</v>
      </c>
      <c r="G137" s="156">
        <v>-287766</v>
      </c>
    </row>
    <row r="138" spans="1:7" x14ac:dyDescent="0.25">
      <c r="A138" s="152">
        <v>61</v>
      </c>
      <c r="B138" s="153">
        <v>43096</v>
      </c>
      <c r="C138" s="135" t="s">
        <v>74</v>
      </c>
      <c r="D138" s="159" t="s">
        <v>75</v>
      </c>
      <c r="E138" s="155" t="s">
        <v>233</v>
      </c>
      <c r="F138" s="155" t="s">
        <v>196</v>
      </c>
      <c r="G138" s="156">
        <v>287766</v>
      </c>
    </row>
    <row r="139" spans="1:7" x14ac:dyDescent="0.25">
      <c r="A139" s="152">
        <v>62</v>
      </c>
      <c r="B139" s="153">
        <v>43096</v>
      </c>
      <c r="C139" s="135">
        <v>7810</v>
      </c>
      <c r="D139" s="140" t="str">
        <f>VLOOKUP(C139,aðalbók!$A$2:$C$32,2,0)</f>
        <v>Sparisj. Kópavogs, 403774</v>
      </c>
      <c r="E139" s="155" t="s">
        <v>234</v>
      </c>
      <c r="F139" s="155" t="s">
        <v>196</v>
      </c>
      <c r="G139" s="157">
        <v>50000</v>
      </c>
    </row>
    <row r="140" spans="1:7" x14ac:dyDescent="0.25">
      <c r="A140" s="152">
        <v>62</v>
      </c>
      <c r="B140" s="153">
        <v>43096</v>
      </c>
      <c r="C140" s="135" t="s">
        <v>68</v>
      </c>
      <c r="D140" s="140" t="s">
        <v>69</v>
      </c>
      <c r="E140" s="155" t="s">
        <v>234</v>
      </c>
      <c r="F140" s="155" t="s">
        <v>196</v>
      </c>
      <c r="G140" s="157">
        <v>-50000</v>
      </c>
    </row>
    <row r="141" spans="1:7" x14ac:dyDescent="0.25">
      <c r="A141" s="152">
        <v>63</v>
      </c>
      <c r="B141" s="153">
        <v>43097</v>
      </c>
      <c r="C141" s="135">
        <v>7810</v>
      </c>
      <c r="D141" s="140" t="str">
        <f>VLOOKUP(C141,aðalbók!$A$2:$C$32,2,0)</f>
        <v>Sparisj. Kópavogs, 403774</v>
      </c>
      <c r="E141" s="155" t="s">
        <v>149</v>
      </c>
      <c r="F141" s="155" t="s">
        <v>197</v>
      </c>
      <c r="G141" s="157">
        <v>300000</v>
      </c>
    </row>
    <row r="142" spans="1:7" x14ac:dyDescent="0.25">
      <c r="A142" s="152">
        <v>63</v>
      </c>
      <c r="B142" s="153">
        <v>43097</v>
      </c>
      <c r="C142" s="135" t="s">
        <v>68</v>
      </c>
      <c r="D142" s="140" t="s">
        <v>69</v>
      </c>
      <c r="E142" s="155" t="s">
        <v>149</v>
      </c>
      <c r="F142" s="155" t="s">
        <v>197</v>
      </c>
      <c r="G142" s="157">
        <v>-300000</v>
      </c>
    </row>
    <row r="143" spans="1:7" x14ac:dyDescent="0.25">
      <c r="A143" s="152">
        <v>64</v>
      </c>
      <c r="B143" s="153">
        <v>43097</v>
      </c>
      <c r="C143" s="135">
        <v>7810</v>
      </c>
      <c r="D143" s="140" t="str">
        <f>VLOOKUP(C143,aðalbók!$A$2:$C$32,2,0)</f>
        <v>Sparisj. Kópavogs, 403774</v>
      </c>
      <c r="E143" s="155" t="s">
        <v>226</v>
      </c>
      <c r="F143" s="154"/>
      <c r="G143" s="157">
        <v>11600</v>
      </c>
    </row>
    <row r="144" spans="1:7" x14ac:dyDescent="0.25">
      <c r="A144" s="152">
        <v>64</v>
      </c>
      <c r="B144" s="153">
        <v>43097</v>
      </c>
      <c r="C144" s="135" t="s">
        <v>254</v>
      </c>
      <c r="D144" s="140" t="s">
        <v>169</v>
      </c>
      <c r="E144" s="155" t="s">
        <v>258</v>
      </c>
      <c r="F144" s="154"/>
      <c r="G144" s="157">
        <v>-11600</v>
      </c>
    </row>
    <row r="145" spans="1:7" x14ac:dyDescent="0.25">
      <c r="A145" s="152">
        <v>65</v>
      </c>
      <c r="B145" s="153">
        <v>43097</v>
      </c>
      <c r="C145" s="135">
        <v>7810</v>
      </c>
      <c r="D145" s="140" t="str">
        <f>VLOOKUP(C145,aðalbók!$A$2:$C$32,2,0)</f>
        <v>Sparisj. Kópavogs, 403774</v>
      </c>
      <c r="E145" s="155" t="s">
        <v>135</v>
      </c>
      <c r="F145" s="155" t="s">
        <v>196</v>
      </c>
      <c r="G145" s="156">
        <v>-1065605</v>
      </c>
    </row>
    <row r="146" spans="1:7" x14ac:dyDescent="0.25">
      <c r="A146" s="152">
        <v>65</v>
      </c>
      <c r="B146" s="153">
        <v>43097</v>
      </c>
      <c r="C146" s="135" t="s">
        <v>74</v>
      </c>
      <c r="D146" s="159" t="s">
        <v>75</v>
      </c>
      <c r="E146" s="155" t="s">
        <v>135</v>
      </c>
      <c r="F146" s="155" t="s">
        <v>196</v>
      </c>
      <c r="G146" s="156">
        <v>1065605</v>
      </c>
    </row>
    <row r="147" spans="1:7" x14ac:dyDescent="0.25">
      <c r="A147" s="152">
        <v>66</v>
      </c>
      <c r="B147" s="153">
        <v>43098</v>
      </c>
      <c r="C147" s="135">
        <v>7810</v>
      </c>
      <c r="D147" s="140" t="str">
        <f>VLOOKUP(C147,aðalbók!$A$2:$C$32,2,0)</f>
        <v>Sparisj. Kópavogs, 403774</v>
      </c>
      <c r="E147" s="155" t="s">
        <v>157</v>
      </c>
      <c r="F147" s="155" t="s">
        <v>162</v>
      </c>
      <c r="G147" s="156">
        <v>-7007</v>
      </c>
    </row>
    <row r="148" spans="1:7" x14ac:dyDescent="0.25">
      <c r="A148" s="152">
        <v>66</v>
      </c>
      <c r="B148" s="153">
        <v>43098</v>
      </c>
      <c r="C148" s="135" t="s">
        <v>94</v>
      </c>
      <c r="D148" s="140" t="s">
        <v>95</v>
      </c>
      <c r="E148" s="155" t="s">
        <v>259</v>
      </c>
      <c r="F148" s="155" t="s">
        <v>162</v>
      </c>
      <c r="G148" s="156">
        <v>7007</v>
      </c>
    </row>
    <row r="149" spans="1:7" x14ac:dyDescent="0.25">
      <c r="A149" s="152">
        <v>67</v>
      </c>
      <c r="B149" s="153">
        <v>43098</v>
      </c>
      <c r="C149" s="135">
        <v>7810</v>
      </c>
      <c r="D149" s="140" t="str">
        <f>VLOOKUP(C149,aðalbók!$A$2:$C$32,2,0)</f>
        <v>Sparisj. Kópavogs, 403774</v>
      </c>
      <c r="E149" s="155" t="s">
        <v>158</v>
      </c>
      <c r="F149" s="155" t="s">
        <v>163</v>
      </c>
      <c r="G149" s="157">
        <v>35038</v>
      </c>
    </row>
    <row r="150" spans="1:7" x14ac:dyDescent="0.25">
      <c r="A150" s="152">
        <v>67</v>
      </c>
      <c r="B150" s="153">
        <v>43098</v>
      </c>
      <c r="C150" s="135" t="s">
        <v>91</v>
      </c>
      <c r="D150" s="159" t="s">
        <v>60</v>
      </c>
      <c r="E150" s="155" t="s">
        <v>158</v>
      </c>
      <c r="F150" s="155" t="s">
        <v>163</v>
      </c>
      <c r="G150" s="157">
        <v>-35038</v>
      </c>
    </row>
    <row r="151" spans="1:7" x14ac:dyDescent="0.25">
      <c r="A151" s="152">
        <v>68</v>
      </c>
      <c r="B151" s="153">
        <v>43076</v>
      </c>
      <c r="C151" s="135" t="s">
        <v>68</v>
      </c>
      <c r="D151" s="159" t="s">
        <v>69</v>
      </c>
      <c r="E151" s="155" t="s">
        <v>260</v>
      </c>
      <c r="F151" s="155"/>
      <c r="G151" s="157">
        <v>-500000</v>
      </c>
    </row>
    <row r="152" spans="1:7" x14ac:dyDescent="0.25">
      <c r="A152" s="152">
        <v>68</v>
      </c>
      <c r="B152" s="153">
        <v>43076</v>
      </c>
      <c r="C152" s="135" t="s">
        <v>72</v>
      </c>
      <c r="D152" s="159" t="s">
        <v>73</v>
      </c>
      <c r="E152" s="155" t="s">
        <v>260</v>
      </c>
      <c r="F152" s="155"/>
      <c r="G152" s="157">
        <v>500000</v>
      </c>
    </row>
    <row r="153" spans="1:7" x14ac:dyDescent="0.25">
      <c r="A153" s="152">
        <v>69</v>
      </c>
      <c r="B153" s="153">
        <v>43099</v>
      </c>
      <c r="C153" s="135" t="s">
        <v>68</v>
      </c>
      <c r="D153" s="159" t="s">
        <v>69</v>
      </c>
      <c r="E153" s="155" t="s">
        <v>151</v>
      </c>
      <c r="F153" s="155"/>
      <c r="G153" s="157">
        <v>-520000</v>
      </c>
    </row>
    <row r="154" spans="1:7" x14ac:dyDescent="0.25">
      <c r="A154" s="152">
        <v>69</v>
      </c>
      <c r="B154" s="153">
        <v>43099</v>
      </c>
      <c r="C154" s="135" t="s">
        <v>72</v>
      </c>
      <c r="D154" s="159" t="s">
        <v>73</v>
      </c>
      <c r="E154" s="155" t="s">
        <v>151</v>
      </c>
      <c r="F154" s="155"/>
      <c r="G154" s="157">
        <v>520000</v>
      </c>
    </row>
    <row r="155" spans="1:7" x14ac:dyDescent="0.25">
      <c r="A155" s="152">
        <v>69</v>
      </c>
      <c r="B155" s="153">
        <v>43099</v>
      </c>
      <c r="C155" s="135" t="s">
        <v>261</v>
      </c>
      <c r="D155" s="159" t="s">
        <v>69</v>
      </c>
      <c r="E155" s="155" t="s">
        <v>182</v>
      </c>
      <c r="F155" s="155"/>
      <c r="G155" s="157">
        <v>-300000</v>
      </c>
    </row>
    <row r="156" spans="1:7" x14ac:dyDescent="0.25">
      <c r="A156" s="152">
        <v>69</v>
      </c>
      <c r="B156" s="153">
        <v>43099</v>
      </c>
      <c r="C156" s="135" t="s">
        <v>68</v>
      </c>
      <c r="D156" s="159" t="s">
        <v>69</v>
      </c>
      <c r="E156" s="155" t="s">
        <v>262</v>
      </c>
      <c r="F156" s="155"/>
      <c r="G156" s="157">
        <v>-1400000</v>
      </c>
    </row>
    <row r="157" spans="1:7" x14ac:dyDescent="0.25">
      <c r="A157" s="152">
        <v>69</v>
      </c>
      <c r="B157" s="153">
        <v>43099</v>
      </c>
      <c r="C157" s="135" t="s">
        <v>74</v>
      </c>
      <c r="D157" s="159" t="s">
        <v>75</v>
      </c>
      <c r="E157" s="155" t="s">
        <v>263</v>
      </c>
      <c r="F157" s="155"/>
      <c r="G157" s="160">
        <v>1700000</v>
      </c>
    </row>
    <row r="158" spans="1:7" x14ac:dyDescent="0.25">
      <c r="A158" s="152">
        <v>70</v>
      </c>
      <c r="B158" s="153">
        <v>43099</v>
      </c>
      <c r="C158" s="135" t="s">
        <v>72</v>
      </c>
      <c r="D158" s="159" t="s">
        <v>73</v>
      </c>
      <c r="E158" s="155" t="s">
        <v>265</v>
      </c>
      <c r="F158" s="155"/>
      <c r="G158" s="160">
        <v>355000</v>
      </c>
    </row>
    <row r="159" spans="1:7" x14ac:dyDescent="0.25">
      <c r="A159" s="152">
        <v>70</v>
      </c>
      <c r="B159" s="153">
        <v>43099</v>
      </c>
      <c r="C159" s="135" t="s">
        <v>41</v>
      </c>
      <c r="D159" s="159" t="s">
        <v>101</v>
      </c>
      <c r="E159" s="155" t="s">
        <v>264</v>
      </c>
      <c r="F159" s="155"/>
      <c r="G159" s="157">
        <v>-685000</v>
      </c>
    </row>
    <row r="160" spans="1:7" x14ac:dyDescent="0.25">
      <c r="A160" s="152">
        <v>70</v>
      </c>
      <c r="B160" s="153">
        <v>43099</v>
      </c>
      <c r="C160" s="135" t="s">
        <v>41</v>
      </c>
      <c r="D160" s="159" t="s">
        <v>101</v>
      </c>
      <c r="E160" s="155" t="s">
        <v>266</v>
      </c>
      <c r="F160" s="155"/>
      <c r="G160" s="157">
        <v>330000</v>
      </c>
    </row>
    <row r="161" spans="1:7" x14ac:dyDescent="0.25">
      <c r="A161" s="152">
        <v>71</v>
      </c>
      <c r="B161" s="153">
        <v>43099</v>
      </c>
      <c r="C161" s="135" t="s">
        <v>72</v>
      </c>
      <c r="D161" s="159" t="s">
        <v>73</v>
      </c>
      <c r="E161" s="155" t="s">
        <v>267</v>
      </c>
      <c r="F161" s="155"/>
      <c r="G161" s="157">
        <v>-100000</v>
      </c>
    </row>
    <row r="162" spans="1:7" x14ac:dyDescent="0.25">
      <c r="A162" s="152">
        <v>71</v>
      </c>
      <c r="B162" s="153">
        <v>43099</v>
      </c>
      <c r="C162" s="135" t="s">
        <v>41</v>
      </c>
      <c r="D162" s="159" t="s">
        <v>101</v>
      </c>
      <c r="E162" s="155" t="s">
        <v>267</v>
      </c>
      <c r="F162" s="155"/>
      <c r="G162" s="157">
        <v>100000</v>
      </c>
    </row>
    <row r="163" spans="1:7" x14ac:dyDescent="0.25">
      <c r="A163" s="152">
        <v>72</v>
      </c>
      <c r="B163" s="153">
        <v>43098</v>
      </c>
      <c r="C163" s="135">
        <v>7815</v>
      </c>
      <c r="D163" s="140" t="str">
        <f>VLOOKUP(C163,aðalbók!$A$2:$C$32,2,0)</f>
        <v>Sparisj. Kópavogs, 551122</v>
      </c>
      <c r="E163" s="155" t="s">
        <v>157</v>
      </c>
      <c r="F163" s="155" t="s">
        <v>162</v>
      </c>
      <c r="G163" s="156">
        <v>-12273</v>
      </c>
    </row>
    <row r="164" spans="1:7" x14ac:dyDescent="0.25">
      <c r="A164" s="152">
        <v>72</v>
      </c>
      <c r="B164" s="153">
        <v>43098</v>
      </c>
      <c r="C164" s="135" t="s">
        <v>94</v>
      </c>
      <c r="D164" s="140" t="s">
        <v>95</v>
      </c>
      <c r="E164" s="155" t="s">
        <v>203</v>
      </c>
      <c r="F164" s="155" t="s">
        <v>162</v>
      </c>
      <c r="G164" s="156">
        <v>12273</v>
      </c>
    </row>
    <row r="165" spans="1:7" x14ac:dyDescent="0.25">
      <c r="A165" s="152">
        <v>72</v>
      </c>
      <c r="B165" s="153">
        <v>43098</v>
      </c>
      <c r="C165" s="135">
        <v>7815</v>
      </c>
      <c r="D165" s="140" t="str">
        <f>VLOOKUP(C165,aðalbók!$A$2:$C$32,2,0)</f>
        <v>Sparisj. Kópavogs, 551122</v>
      </c>
      <c r="E165" s="155" t="s">
        <v>158</v>
      </c>
      <c r="F165" s="155" t="s">
        <v>163</v>
      </c>
      <c r="G165" s="157">
        <v>61367</v>
      </c>
    </row>
    <row r="166" spans="1:7" x14ac:dyDescent="0.25">
      <c r="A166" s="152">
        <v>72</v>
      </c>
      <c r="B166" s="153">
        <v>43098</v>
      </c>
      <c r="C166" s="135" t="s">
        <v>91</v>
      </c>
      <c r="D166" s="140" t="s">
        <v>60</v>
      </c>
      <c r="E166" s="155" t="s">
        <v>158</v>
      </c>
      <c r="F166" s="155" t="s">
        <v>163</v>
      </c>
      <c r="G166" s="157">
        <v>-61367</v>
      </c>
    </row>
    <row r="167" spans="1:7" x14ac:dyDescent="0.25">
      <c r="A167" s="138">
        <v>73</v>
      </c>
      <c r="B167" s="153">
        <v>42766</v>
      </c>
      <c r="C167" s="135" t="s">
        <v>40</v>
      </c>
      <c r="D167" s="140" t="s">
        <v>100</v>
      </c>
      <c r="E167" s="155" t="s">
        <v>157</v>
      </c>
      <c r="F167" s="155" t="s">
        <v>162</v>
      </c>
      <c r="G167" s="156">
        <v>-596</v>
      </c>
    </row>
    <row r="168" spans="1:7" x14ac:dyDescent="0.25">
      <c r="A168" s="138">
        <v>73</v>
      </c>
      <c r="B168" s="153">
        <v>42766</v>
      </c>
      <c r="C168" s="135" t="s">
        <v>94</v>
      </c>
      <c r="D168" s="140" t="s">
        <v>95</v>
      </c>
      <c r="E168" s="155" t="s">
        <v>203</v>
      </c>
      <c r="F168" s="155" t="s">
        <v>162</v>
      </c>
      <c r="G168" s="156">
        <v>596</v>
      </c>
    </row>
    <row r="169" spans="1:7" x14ac:dyDescent="0.25">
      <c r="A169" s="138">
        <v>73</v>
      </c>
      <c r="B169" s="153">
        <v>42766</v>
      </c>
      <c r="C169" s="135" t="s">
        <v>40</v>
      </c>
      <c r="D169" s="140" t="s">
        <v>100</v>
      </c>
      <c r="E169" s="155" t="s">
        <v>158</v>
      </c>
      <c r="F169" s="155" t="s">
        <v>163</v>
      </c>
      <c r="G169" s="157">
        <v>2983</v>
      </c>
    </row>
    <row r="170" spans="1:7" x14ac:dyDescent="0.25">
      <c r="A170" s="138">
        <v>73</v>
      </c>
      <c r="B170" s="153">
        <v>42766</v>
      </c>
      <c r="C170" s="135" t="s">
        <v>91</v>
      </c>
      <c r="D170" s="140" t="s">
        <v>60</v>
      </c>
      <c r="E170" s="155" t="s">
        <v>158</v>
      </c>
      <c r="F170" s="155" t="s">
        <v>163</v>
      </c>
      <c r="G170" s="157">
        <v>-2983</v>
      </c>
    </row>
    <row r="171" spans="1:7" x14ac:dyDescent="0.25">
      <c r="A171" s="138">
        <v>74</v>
      </c>
      <c r="B171" s="153">
        <v>42794</v>
      </c>
      <c r="C171" s="135" t="s">
        <v>40</v>
      </c>
      <c r="D171" s="140" t="s">
        <v>100</v>
      </c>
      <c r="E171" s="155" t="s">
        <v>157</v>
      </c>
      <c r="F171" s="155" t="s">
        <v>162</v>
      </c>
      <c r="G171" s="156">
        <v>-597</v>
      </c>
    </row>
    <row r="172" spans="1:7" x14ac:dyDescent="0.25">
      <c r="A172" s="138">
        <v>74</v>
      </c>
      <c r="B172" s="153">
        <v>42794</v>
      </c>
      <c r="C172" s="135" t="s">
        <v>94</v>
      </c>
      <c r="D172" s="140" t="s">
        <v>95</v>
      </c>
      <c r="E172" s="155" t="s">
        <v>203</v>
      </c>
      <c r="F172" s="155" t="s">
        <v>162</v>
      </c>
      <c r="G172" s="156">
        <v>597</v>
      </c>
    </row>
    <row r="173" spans="1:7" x14ac:dyDescent="0.25">
      <c r="A173" s="138">
        <v>74</v>
      </c>
      <c r="B173" s="153">
        <v>42794</v>
      </c>
      <c r="C173" s="135" t="s">
        <v>40</v>
      </c>
      <c r="D173" s="140" t="s">
        <v>100</v>
      </c>
      <c r="E173" s="155" t="s">
        <v>158</v>
      </c>
      <c r="F173" s="155" t="s">
        <v>163</v>
      </c>
      <c r="G173" s="157">
        <v>2989</v>
      </c>
    </row>
    <row r="174" spans="1:7" x14ac:dyDescent="0.25">
      <c r="A174" s="138">
        <v>74</v>
      </c>
      <c r="B174" s="153">
        <v>42794</v>
      </c>
      <c r="C174" s="135" t="s">
        <v>91</v>
      </c>
      <c r="D174" s="140" t="s">
        <v>60</v>
      </c>
      <c r="E174" s="155" t="s">
        <v>158</v>
      </c>
      <c r="F174" s="155" t="s">
        <v>163</v>
      </c>
      <c r="G174" s="157">
        <v>-2989</v>
      </c>
    </row>
    <row r="175" spans="1:7" x14ac:dyDescent="0.25">
      <c r="A175" s="138">
        <v>75</v>
      </c>
      <c r="B175" s="153">
        <v>42825</v>
      </c>
      <c r="C175" s="135" t="s">
        <v>40</v>
      </c>
      <c r="D175" s="140" t="s">
        <v>100</v>
      </c>
      <c r="E175" s="155" t="s">
        <v>157</v>
      </c>
      <c r="F175" s="155" t="s">
        <v>162</v>
      </c>
      <c r="G175" s="156">
        <v>-599</v>
      </c>
    </row>
    <row r="176" spans="1:7" x14ac:dyDescent="0.25">
      <c r="A176" s="138">
        <v>75</v>
      </c>
      <c r="B176" s="153">
        <v>42825</v>
      </c>
      <c r="C176" s="135" t="s">
        <v>94</v>
      </c>
      <c r="D176" s="140" t="s">
        <v>95</v>
      </c>
      <c r="E176" s="155" t="s">
        <v>203</v>
      </c>
      <c r="F176" s="155" t="s">
        <v>162</v>
      </c>
      <c r="G176" s="156">
        <v>599</v>
      </c>
    </row>
    <row r="177" spans="1:7" x14ac:dyDescent="0.25">
      <c r="A177" s="138">
        <v>75</v>
      </c>
      <c r="B177" s="153">
        <v>42825</v>
      </c>
      <c r="C177" s="135" t="s">
        <v>40</v>
      </c>
      <c r="D177" s="140" t="s">
        <v>100</v>
      </c>
      <c r="E177" s="155" t="s">
        <v>158</v>
      </c>
      <c r="F177" s="155" t="s">
        <v>163</v>
      </c>
      <c r="G177" s="157">
        <v>2995</v>
      </c>
    </row>
    <row r="178" spans="1:7" x14ac:dyDescent="0.25">
      <c r="A178" s="138">
        <v>75</v>
      </c>
      <c r="B178" s="153">
        <v>42825</v>
      </c>
      <c r="C178" s="135" t="s">
        <v>91</v>
      </c>
      <c r="D178" s="140" t="s">
        <v>60</v>
      </c>
      <c r="E178" s="155" t="s">
        <v>158</v>
      </c>
      <c r="F178" s="155" t="s">
        <v>163</v>
      </c>
      <c r="G178" s="157">
        <v>-2995</v>
      </c>
    </row>
    <row r="179" spans="1:7" x14ac:dyDescent="0.25">
      <c r="A179" s="138">
        <v>76</v>
      </c>
      <c r="B179" s="153">
        <v>42853</v>
      </c>
      <c r="C179" s="135" t="s">
        <v>40</v>
      </c>
      <c r="D179" s="140" t="s">
        <v>100</v>
      </c>
      <c r="E179" s="155" t="s">
        <v>157</v>
      </c>
      <c r="F179" s="155" t="s">
        <v>162</v>
      </c>
      <c r="G179" s="156">
        <v>-600</v>
      </c>
    </row>
    <row r="180" spans="1:7" x14ac:dyDescent="0.25">
      <c r="A180" s="138">
        <v>76</v>
      </c>
      <c r="B180" s="153">
        <v>42853</v>
      </c>
      <c r="C180" s="135" t="s">
        <v>94</v>
      </c>
      <c r="D180" s="140" t="s">
        <v>95</v>
      </c>
      <c r="E180" s="155" t="s">
        <v>203</v>
      </c>
      <c r="F180" s="155" t="s">
        <v>162</v>
      </c>
      <c r="G180" s="156">
        <v>600</v>
      </c>
    </row>
    <row r="181" spans="1:7" x14ac:dyDescent="0.25">
      <c r="A181" s="138">
        <v>76</v>
      </c>
      <c r="B181" s="153">
        <v>42853</v>
      </c>
      <c r="C181" s="135" t="s">
        <v>40</v>
      </c>
      <c r="D181" s="140" t="s">
        <v>100</v>
      </c>
      <c r="E181" s="155" t="s">
        <v>158</v>
      </c>
      <c r="F181" s="155" t="s">
        <v>163</v>
      </c>
      <c r="G181" s="157">
        <v>3000</v>
      </c>
    </row>
    <row r="182" spans="1:7" x14ac:dyDescent="0.25">
      <c r="A182" s="138">
        <v>76</v>
      </c>
      <c r="B182" s="153">
        <v>42853</v>
      </c>
      <c r="C182" s="135" t="s">
        <v>91</v>
      </c>
      <c r="D182" s="140" t="s">
        <v>60</v>
      </c>
      <c r="E182" s="155" t="s">
        <v>158</v>
      </c>
      <c r="F182" s="155" t="s">
        <v>163</v>
      </c>
      <c r="G182" s="157">
        <v>-3000</v>
      </c>
    </row>
    <row r="183" spans="1:7" x14ac:dyDescent="0.25">
      <c r="A183" s="138">
        <v>77</v>
      </c>
      <c r="B183" s="153">
        <v>42886</v>
      </c>
      <c r="C183" s="135" t="s">
        <v>40</v>
      </c>
      <c r="D183" s="140" t="s">
        <v>100</v>
      </c>
      <c r="E183" s="155" t="s">
        <v>157</v>
      </c>
      <c r="F183" s="155" t="s">
        <v>162</v>
      </c>
      <c r="G183" s="156">
        <v>-584</v>
      </c>
    </row>
    <row r="184" spans="1:7" x14ac:dyDescent="0.25">
      <c r="A184" s="138">
        <v>77</v>
      </c>
      <c r="B184" s="153">
        <v>42886</v>
      </c>
      <c r="C184" s="135" t="s">
        <v>94</v>
      </c>
      <c r="D184" s="140" t="s">
        <v>95</v>
      </c>
      <c r="E184" s="155" t="s">
        <v>203</v>
      </c>
      <c r="F184" s="155" t="s">
        <v>162</v>
      </c>
      <c r="G184" s="156">
        <v>584</v>
      </c>
    </row>
    <row r="185" spans="1:7" x14ac:dyDescent="0.25">
      <c r="A185" s="138">
        <v>77</v>
      </c>
      <c r="B185" s="153">
        <v>42886</v>
      </c>
      <c r="C185" s="135" t="s">
        <v>40</v>
      </c>
      <c r="D185" s="140" t="s">
        <v>100</v>
      </c>
      <c r="E185" s="155" t="s">
        <v>158</v>
      </c>
      <c r="F185" s="155" t="s">
        <v>163</v>
      </c>
      <c r="G185" s="157">
        <v>2924</v>
      </c>
    </row>
    <row r="186" spans="1:7" x14ac:dyDescent="0.25">
      <c r="A186" s="138">
        <v>77</v>
      </c>
      <c r="B186" s="153">
        <v>42886</v>
      </c>
      <c r="C186" s="135" t="s">
        <v>91</v>
      </c>
      <c r="D186" s="140" t="s">
        <v>60</v>
      </c>
      <c r="E186" s="155" t="s">
        <v>158</v>
      </c>
      <c r="F186" s="155" t="s">
        <v>163</v>
      </c>
      <c r="G186" s="157">
        <v>-2924</v>
      </c>
    </row>
    <row r="187" spans="1:7" x14ac:dyDescent="0.25">
      <c r="A187" s="152">
        <v>78</v>
      </c>
      <c r="B187" s="153">
        <v>42916</v>
      </c>
      <c r="C187" s="135" t="s">
        <v>40</v>
      </c>
      <c r="D187" s="140" t="s">
        <v>100</v>
      </c>
      <c r="E187" s="155" t="s">
        <v>157</v>
      </c>
      <c r="F187" s="155" t="s">
        <v>162</v>
      </c>
      <c r="G187" s="156">
        <v>-535</v>
      </c>
    </row>
    <row r="188" spans="1:7" x14ac:dyDescent="0.25">
      <c r="A188" s="152">
        <v>78</v>
      </c>
      <c r="B188" s="153">
        <v>42916</v>
      </c>
      <c r="C188" s="135" t="s">
        <v>94</v>
      </c>
      <c r="D188" s="140" t="s">
        <v>95</v>
      </c>
      <c r="E188" s="155" t="s">
        <v>203</v>
      </c>
      <c r="F188" s="155" t="s">
        <v>162</v>
      </c>
      <c r="G188" s="156">
        <v>535</v>
      </c>
    </row>
    <row r="189" spans="1:7" x14ac:dyDescent="0.25">
      <c r="A189" s="152">
        <v>78</v>
      </c>
      <c r="B189" s="153">
        <v>42916</v>
      </c>
      <c r="C189" s="135" t="s">
        <v>40</v>
      </c>
      <c r="D189" s="140" t="s">
        <v>100</v>
      </c>
      <c r="E189" s="155" t="s">
        <v>158</v>
      </c>
      <c r="F189" s="155" t="s">
        <v>163</v>
      </c>
      <c r="G189" s="157">
        <v>2677</v>
      </c>
    </row>
    <row r="190" spans="1:7" x14ac:dyDescent="0.25">
      <c r="A190" s="152">
        <v>78</v>
      </c>
      <c r="B190" s="153">
        <v>42916</v>
      </c>
      <c r="C190" s="135" t="s">
        <v>91</v>
      </c>
      <c r="D190" s="140" t="s">
        <v>60</v>
      </c>
      <c r="E190" s="155" t="s">
        <v>158</v>
      </c>
      <c r="F190" s="155" t="s">
        <v>163</v>
      </c>
      <c r="G190" s="157">
        <v>-2677</v>
      </c>
    </row>
    <row r="191" spans="1:7" x14ac:dyDescent="0.25">
      <c r="A191" s="152">
        <v>79</v>
      </c>
      <c r="B191" s="153">
        <v>42947</v>
      </c>
      <c r="C191" s="135" t="s">
        <v>40</v>
      </c>
      <c r="D191" s="140" t="s">
        <v>100</v>
      </c>
      <c r="E191" s="155" t="s">
        <v>157</v>
      </c>
      <c r="F191" s="155" t="s">
        <v>162</v>
      </c>
      <c r="G191" s="156">
        <v>-501</v>
      </c>
    </row>
    <row r="192" spans="1:7" x14ac:dyDescent="0.25">
      <c r="A192" s="152">
        <v>79</v>
      </c>
      <c r="B192" s="153">
        <v>42947</v>
      </c>
      <c r="C192" s="135" t="s">
        <v>94</v>
      </c>
      <c r="D192" s="140" t="s">
        <v>95</v>
      </c>
      <c r="E192" s="155" t="s">
        <v>203</v>
      </c>
      <c r="F192" s="155" t="s">
        <v>162</v>
      </c>
      <c r="G192" s="156">
        <v>501</v>
      </c>
    </row>
    <row r="193" spans="1:7" x14ac:dyDescent="0.25">
      <c r="A193" s="152">
        <v>79</v>
      </c>
      <c r="B193" s="153">
        <v>42947</v>
      </c>
      <c r="C193" s="135" t="s">
        <v>40</v>
      </c>
      <c r="D193" s="140" t="s">
        <v>100</v>
      </c>
      <c r="E193" s="155" t="s">
        <v>158</v>
      </c>
      <c r="F193" s="155" t="s">
        <v>163</v>
      </c>
      <c r="G193" s="157">
        <v>2509</v>
      </c>
    </row>
    <row r="194" spans="1:7" x14ac:dyDescent="0.25">
      <c r="A194" s="152">
        <v>79</v>
      </c>
      <c r="B194" s="153">
        <v>42947</v>
      </c>
      <c r="C194" s="135" t="s">
        <v>91</v>
      </c>
      <c r="D194" s="140" t="s">
        <v>60</v>
      </c>
      <c r="E194" s="155" t="s">
        <v>158</v>
      </c>
      <c r="F194" s="155" t="s">
        <v>163</v>
      </c>
      <c r="G194" s="157">
        <v>-2509</v>
      </c>
    </row>
    <row r="195" spans="1:7" x14ac:dyDescent="0.25">
      <c r="A195" s="152">
        <v>80</v>
      </c>
      <c r="B195" s="153">
        <v>42978</v>
      </c>
      <c r="C195" s="135" t="s">
        <v>40</v>
      </c>
      <c r="D195" s="140" t="s">
        <v>100</v>
      </c>
      <c r="E195" s="155" t="s">
        <v>157</v>
      </c>
      <c r="F195" s="155" t="s">
        <v>162</v>
      </c>
      <c r="G195" s="156">
        <v>-502</v>
      </c>
    </row>
    <row r="196" spans="1:7" x14ac:dyDescent="0.25">
      <c r="A196" s="152">
        <v>80</v>
      </c>
      <c r="B196" s="153">
        <v>42978</v>
      </c>
      <c r="C196" s="135" t="s">
        <v>94</v>
      </c>
      <c r="D196" s="140" t="s">
        <v>95</v>
      </c>
      <c r="E196" s="155" t="s">
        <v>203</v>
      </c>
      <c r="F196" s="155" t="s">
        <v>162</v>
      </c>
      <c r="G196" s="156">
        <v>502</v>
      </c>
    </row>
    <row r="197" spans="1:7" x14ac:dyDescent="0.25">
      <c r="A197" s="152">
        <v>80</v>
      </c>
      <c r="B197" s="153">
        <v>42978</v>
      </c>
      <c r="C197" s="135" t="s">
        <v>40</v>
      </c>
      <c r="D197" s="140" t="s">
        <v>100</v>
      </c>
      <c r="E197" s="155" t="s">
        <v>158</v>
      </c>
      <c r="F197" s="155" t="s">
        <v>163</v>
      </c>
      <c r="G197" s="157">
        <v>2513</v>
      </c>
    </row>
    <row r="198" spans="1:7" x14ac:dyDescent="0.25">
      <c r="A198" s="152">
        <v>80</v>
      </c>
      <c r="B198" s="153">
        <v>42978</v>
      </c>
      <c r="C198" s="135" t="s">
        <v>91</v>
      </c>
      <c r="D198" s="140" t="s">
        <v>60</v>
      </c>
      <c r="E198" s="155" t="s">
        <v>158</v>
      </c>
      <c r="F198" s="155" t="s">
        <v>163</v>
      </c>
      <c r="G198" s="157">
        <v>-2513</v>
      </c>
    </row>
    <row r="199" spans="1:7" x14ac:dyDescent="0.25">
      <c r="A199" s="138">
        <v>81</v>
      </c>
      <c r="B199" s="153">
        <v>43007</v>
      </c>
      <c r="C199" s="135" t="s">
        <v>40</v>
      </c>
      <c r="D199" s="140" t="s">
        <v>100</v>
      </c>
      <c r="E199" s="155" t="s">
        <v>157</v>
      </c>
      <c r="F199" s="155" t="s">
        <v>162</v>
      </c>
      <c r="G199" s="156">
        <v>-503</v>
      </c>
    </row>
    <row r="200" spans="1:7" x14ac:dyDescent="0.25">
      <c r="A200" s="138">
        <v>81</v>
      </c>
      <c r="B200" s="153">
        <v>43007</v>
      </c>
      <c r="C200" s="135" t="s">
        <v>94</v>
      </c>
      <c r="D200" s="140" t="s">
        <v>95</v>
      </c>
      <c r="E200" s="155" t="s">
        <v>203</v>
      </c>
      <c r="F200" s="155" t="s">
        <v>162</v>
      </c>
      <c r="G200" s="156">
        <v>503</v>
      </c>
    </row>
    <row r="201" spans="1:7" x14ac:dyDescent="0.25">
      <c r="A201" s="138">
        <v>81</v>
      </c>
      <c r="B201" s="153">
        <v>43007</v>
      </c>
      <c r="C201" s="135" t="s">
        <v>40</v>
      </c>
      <c r="D201" s="140" t="s">
        <v>100</v>
      </c>
      <c r="E201" s="155" t="s">
        <v>158</v>
      </c>
      <c r="F201" s="155" t="s">
        <v>163</v>
      </c>
      <c r="G201" s="157">
        <v>2517</v>
      </c>
    </row>
    <row r="202" spans="1:7" x14ac:dyDescent="0.25">
      <c r="A202" s="138">
        <v>81</v>
      </c>
      <c r="B202" s="153">
        <v>43007</v>
      </c>
      <c r="C202" s="135" t="s">
        <v>91</v>
      </c>
      <c r="D202" s="140" t="s">
        <v>60</v>
      </c>
      <c r="E202" s="155" t="s">
        <v>158</v>
      </c>
      <c r="F202" s="155" t="s">
        <v>163</v>
      </c>
      <c r="G202" s="157">
        <v>-2517</v>
      </c>
    </row>
    <row r="203" spans="1:7" x14ac:dyDescent="0.25">
      <c r="A203" s="138">
        <v>82</v>
      </c>
      <c r="B203" s="153">
        <v>43039</v>
      </c>
      <c r="C203" s="135" t="s">
        <v>40</v>
      </c>
      <c r="D203" s="140" t="s">
        <v>100</v>
      </c>
      <c r="E203" s="155" t="s">
        <v>157</v>
      </c>
      <c r="F203" s="155" t="s">
        <v>162</v>
      </c>
      <c r="G203" s="156">
        <v>-471</v>
      </c>
    </row>
    <row r="204" spans="1:7" x14ac:dyDescent="0.25">
      <c r="A204" s="138">
        <v>82</v>
      </c>
      <c r="B204" s="153">
        <v>43039</v>
      </c>
      <c r="C204" s="135" t="s">
        <v>94</v>
      </c>
      <c r="D204" s="140" t="s">
        <v>95</v>
      </c>
      <c r="E204" s="155" t="s">
        <v>203</v>
      </c>
      <c r="F204" s="155" t="s">
        <v>162</v>
      </c>
      <c r="G204" s="156">
        <v>471</v>
      </c>
    </row>
    <row r="205" spans="1:7" x14ac:dyDescent="0.25">
      <c r="A205" s="138">
        <v>82</v>
      </c>
      <c r="B205" s="153">
        <v>43039</v>
      </c>
      <c r="C205" s="135" t="s">
        <v>40</v>
      </c>
      <c r="D205" s="140" t="s">
        <v>100</v>
      </c>
      <c r="E205" s="155" t="s">
        <v>158</v>
      </c>
      <c r="F205" s="155" t="s">
        <v>163</v>
      </c>
      <c r="G205" s="157">
        <v>2355</v>
      </c>
    </row>
    <row r="206" spans="1:7" x14ac:dyDescent="0.25">
      <c r="A206" s="138">
        <v>82</v>
      </c>
      <c r="B206" s="153">
        <v>43039</v>
      </c>
      <c r="C206" s="135" t="s">
        <v>91</v>
      </c>
      <c r="D206" s="140" t="s">
        <v>60</v>
      </c>
      <c r="E206" s="155" t="s">
        <v>158</v>
      </c>
      <c r="F206" s="155" t="s">
        <v>163</v>
      </c>
      <c r="G206" s="157">
        <v>-2355</v>
      </c>
    </row>
    <row r="207" spans="1:7" x14ac:dyDescent="0.25">
      <c r="A207" s="138">
        <v>83</v>
      </c>
      <c r="B207" s="153">
        <v>43069</v>
      </c>
      <c r="C207" s="135" t="s">
        <v>40</v>
      </c>
      <c r="D207" s="140" t="s">
        <v>100</v>
      </c>
      <c r="E207" s="155" t="s">
        <v>157</v>
      </c>
      <c r="F207" s="155" t="s">
        <v>162</v>
      </c>
      <c r="G207" s="156">
        <v>-455</v>
      </c>
    </row>
    <row r="208" spans="1:7" x14ac:dyDescent="0.25">
      <c r="A208" s="138">
        <v>83</v>
      </c>
      <c r="B208" s="153">
        <v>43069</v>
      </c>
      <c r="C208" s="135" t="s">
        <v>94</v>
      </c>
      <c r="D208" s="140" t="s">
        <v>95</v>
      </c>
      <c r="E208" s="155" t="s">
        <v>203</v>
      </c>
      <c r="F208" s="155" t="s">
        <v>162</v>
      </c>
      <c r="G208" s="156">
        <v>455</v>
      </c>
    </row>
    <row r="209" spans="1:7" x14ac:dyDescent="0.25">
      <c r="A209" s="138">
        <v>83</v>
      </c>
      <c r="B209" s="153">
        <v>43069</v>
      </c>
      <c r="C209" s="135" t="s">
        <v>40</v>
      </c>
      <c r="D209" s="140" t="s">
        <v>100</v>
      </c>
      <c r="E209" s="155" t="s">
        <v>158</v>
      </c>
      <c r="F209" s="155" t="s">
        <v>163</v>
      </c>
      <c r="G209" s="157">
        <v>2275</v>
      </c>
    </row>
    <row r="210" spans="1:7" x14ac:dyDescent="0.25">
      <c r="A210" s="138">
        <v>83</v>
      </c>
      <c r="B210" s="153">
        <v>43069</v>
      </c>
      <c r="C210" s="135" t="s">
        <v>91</v>
      </c>
      <c r="D210" s="140" t="s">
        <v>60</v>
      </c>
      <c r="E210" s="155" t="s">
        <v>158</v>
      </c>
      <c r="F210" s="155" t="s">
        <v>163</v>
      </c>
      <c r="G210" s="157">
        <v>-2275</v>
      </c>
    </row>
    <row r="211" spans="1:7" x14ac:dyDescent="0.25">
      <c r="A211" s="138">
        <v>84</v>
      </c>
      <c r="B211" s="153">
        <v>43098</v>
      </c>
      <c r="C211" s="135" t="s">
        <v>40</v>
      </c>
      <c r="D211" s="140" t="s">
        <v>100</v>
      </c>
      <c r="E211" s="155" t="s">
        <v>157</v>
      </c>
      <c r="F211" s="155" t="s">
        <v>162</v>
      </c>
      <c r="G211" s="156">
        <v>-455</v>
      </c>
    </row>
    <row r="212" spans="1:7" x14ac:dyDescent="0.25">
      <c r="A212" s="138">
        <v>84</v>
      </c>
      <c r="B212" s="153">
        <v>43098</v>
      </c>
      <c r="C212" s="135" t="s">
        <v>94</v>
      </c>
      <c r="D212" s="140" t="s">
        <v>95</v>
      </c>
      <c r="E212" s="155" t="s">
        <v>203</v>
      </c>
      <c r="F212" s="155" t="s">
        <v>162</v>
      </c>
      <c r="G212" s="156">
        <v>455</v>
      </c>
    </row>
    <row r="213" spans="1:7" x14ac:dyDescent="0.25">
      <c r="A213" s="138">
        <v>84</v>
      </c>
      <c r="B213" s="153">
        <v>43098</v>
      </c>
      <c r="C213" s="135" t="s">
        <v>40</v>
      </c>
      <c r="D213" s="140" t="s">
        <v>100</v>
      </c>
      <c r="E213" s="155" t="s">
        <v>158</v>
      </c>
      <c r="F213" s="155" t="s">
        <v>163</v>
      </c>
      <c r="G213" s="157">
        <v>2278</v>
      </c>
    </row>
    <row r="214" spans="1:7" x14ac:dyDescent="0.25">
      <c r="A214" s="138">
        <v>84</v>
      </c>
      <c r="B214" s="134">
        <v>43098</v>
      </c>
      <c r="C214" s="135" t="s">
        <v>91</v>
      </c>
      <c r="D214" s="140" t="s">
        <v>60</v>
      </c>
      <c r="E214" s="136" t="s">
        <v>158</v>
      </c>
      <c r="F214" s="136" t="s">
        <v>163</v>
      </c>
      <c r="G214" s="157">
        <v>-2278</v>
      </c>
    </row>
    <row r="215" spans="1:7" x14ac:dyDescent="0.25">
      <c r="A215" s="152">
        <v>85</v>
      </c>
      <c r="B215" s="153">
        <v>42738</v>
      </c>
      <c r="C215" s="135">
        <v>7820</v>
      </c>
      <c r="D215" s="140" t="str">
        <f>VLOOKUP(C215,aðalbók!$A$2:$C$32,2,0)</f>
        <v>Sparisj. Kópavogs, 9572</v>
      </c>
      <c r="E215" s="155" t="s">
        <v>159</v>
      </c>
      <c r="F215" s="155" t="s">
        <v>209</v>
      </c>
      <c r="G215" s="156">
        <v>-7995</v>
      </c>
    </row>
    <row r="216" spans="1:7" x14ac:dyDescent="0.25">
      <c r="A216" s="152">
        <v>85</v>
      </c>
      <c r="B216" s="153">
        <v>42738</v>
      </c>
      <c r="C216" s="135" t="s">
        <v>87</v>
      </c>
      <c r="D216" s="159" t="s">
        <v>88</v>
      </c>
      <c r="E216" s="155" t="s">
        <v>268</v>
      </c>
      <c r="F216" s="155" t="s">
        <v>209</v>
      </c>
      <c r="G216" s="156">
        <v>7995</v>
      </c>
    </row>
    <row r="217" spans="1:7" x14ac:dyDescent="0.25">
      <c r="A217" s="152">
        <v>86</v>
      </c>
      <c r="B217" s="153">
        <v>42744</v>
      </c>
      <c r="C217" s="135">
        <v>7820</v>
      </c>
      <c r="D217" s="140" t="str">
        <f>VLOOKUP(C217,aðalbók!$A$2:$C$32,2,0)</f>
        <v>Sparisj. Kópavogs, 9572</v>
      </c>
      <c r="E217" s="155" t="s">
        <v>165</v>
      </c>
      <c r="F217" s="155" t="s">
        <v>166</v>
      </c>
      <c r="G217" s="156">
        <v>-375</v>
      </c>
    </row>
    <row r="218" spans="1:7" x14ac:dyDescent="0.25">
      <c r="A218" s="152">
        <v>86</v>
      </c>
      <c r="B218" s="153">
        <v>42744</v>
      </c>
      <c r="C218" s="135" t="s">
        <v>92</v>
      </c>
      <c r="D218" s="159" t="s">
        <v>93</v>
      </c>
      <c r="E218" s="155" t="s">
        <v>165</v>
      </c>
      <c r="F218" s="155" t="s">
        <v>166</v>
      </c>
      <c r="G218" s="156">
        <v>375</v>
      </c>
    </row>
    <row r="219" spans="1:7" x14ac:dyDescent="0.25">
      <c r="A219" s="152">
        <v>87</v>
      </c>
      <c r="B219" s="153">
        <v>42752</v>
      </c>
      <c r="C219" s="135">
        <v>7820</v>
      </c>
      <c r="D219" s="140" t="str">
        <f>VLOOKUP(C219,aðalbók!$A$2:$C$32,2,0)</f>
        <v>Sparisj. Kópavogs, 9572</v>
      </c>
      <c r="E219" s="155" t="s">
        <v>206</v>
      </c>
      <c r="F219" s="154" t="s">
        <v>270</v>
      </c>
      <c r="G219" s="156">
        <v>-1234</v>
      </c>
    </row>
    <row r="220" spans="1:7" x14ac:dyDescent="0.25">
      <c r="A220" s="152">
        <v>87</v>
      </c>
      <c r="B220" s="153">
        <v>42752</v>
      </c>
      <c r="C220" s="135" t="s">
        <v>78</v>
      </c>
      <c r="D220" s="140" t="s">
        <v>79</v>
      </c>
      <c r="E220" s="155" t="s">
        <v>206</v>
      </c>
      <c r="F220" s="154" t="s">
        <v>270</v>
      </c>
      <c r="G220" s="156">
        <v>1234</v>
      </c>
    </row>
    <row r="221" spans="1:7" x14ac:dyDescent="0.25">
      <c r="A221" s="152">
        <v>88</v>
      </c>
      <c r="B221" s="153">
        <v>42754</v>
      </c>
      <c r="C221" s="135">
        <v>7820</v>
      </c>
      <c r="D221" s="140" t="str">
        <f>VLOOKUP(C221,aðalbók!$A$2:$C$32,2,0)</f>
        <v>Sparisj. Kópavogs, 9572</v>
      </c>
      <c r="E221" s="155" t="s">
        <v>216</v>
      </c>
      <c r="F221" s="154"/>
      <c r="G221" s="156">
        <v>-2500</v>
      </c>
    </row>
    <row r="222" spans="1:7" x14ac:dyDescent="0.25">
      <c r="A222" s="152">
        <v>88</v>
      </c>
      <c r="B222" s="153">
        <v>42754</v>
      </c>
      <c r="C222" s="135" t="s">
        <v>254</v>
      </c>
      <c r="D222" s="140" t="s">
        <v>169</v>
      </c>
      <c r="E222" s="155" t="s">
        <v>269</v>
      </c>
      <c r="F222" s="154"/>
      <c r="G222" s="156">
        <v>2500</v>
      </c>
    </row>
    <row r="223" spans="1:7" x14ac:dyDescent="0.25">
      <c r="A223" s="152">
        <v>89</v>
      </c>
      <c r="B223" s="153">
        <v>42766</v>
      </c>
      <c r="C223" s="135">
        <v>7820</v>
      </c>
      <c r="D223" s="140" t="str">
        <f>VLOOKUP(C223,aðalbók!$A$2:$C$32,2,0)</f>
        <v>Sparisj. Kópavogs, 9572</v>
      </c>
      <c r="E223" s="155" t="s">
        <v>185</v>
      </c>
      <c r="F223" s="155" t="s">
        <v>164</v>
      </c>
      <c r="G223" s="156">
        <v>-16671</v>
      </c>
    </row>
    <row r="224" spans="1:7" x14ac:dyDescent="0.25">
      <c r="A224" s="152">
        <v>89</v>
      </c>
      <c r="B224" s="153">
        <v>42766</v>
      </c>
      <c r="C224" s="135" t="s">
        <v>246</v>
      </c>
      <c r="D224" s="140" t="s">
        <v>23</v>
      </c>
      <c r="E224" s="155" t="s">
        <v>185</v>
      </c>
      <c r="F224" s="155" t="s">
        <v>164</v>
      </c>
      <c r="G224" s="156">
        <v>16671</v>
      </c>
    </row>
    <row r="225" spans="1:7" x14ac:dyDescent="0.25">
      <c r="A225" s="152">
        <v>90</v>
      </c>
      <c r="B225" s="153">
        <v>42767</v>
      </c>
      <c r="C225" s="135">
        <v>7820</v>
      </c>
      <c r="D225" s="140" t="str">
        <f>VLOOKUP(C225,aðalbók!$A$2:$C$32,2,0)</f>
        <v>Sparisj. Kópavogs, 9572</v>
      </c>
      <c r="E225" s="155" t="s">
        <v>236</v>
      </c>
      <c r="F225" s="155" t="s">
        <v>196</v>
      </c>
      <c r="G225" s="157">
        <v>2500</v>
      </c>
    </row>
    <row r="226" spans="1:7" x14ac:dyDescent="0.25">
      <c r="A226" s="152">
        <v>90</v>
      </c>
      <c r="B226" s="153">
        <v>42767</v>
      </c>
      <c r="C226" s="135" t="s">
        <v>254</v>
      </c>
      <c r="D226" s="140" t="s">
        <v>169</v>
      </c>
      <c r="E226" s="155" t="s">
        <v>271</v>
      </c>
      <c r="F226" s="155"/>
      <c r="G226" s="157">
        <v>-2500</v>
      </c>
    </row>
    <row r="227" spans="1:7" x14ac:dyDescent="0.25">
      <c r="A227" s="152">
        <v>91</v>
      </c>
      <c r="B227" s="153">
        <v>42767</v>
      </c>
      <c r="C227" s="135">
        <v>7820</v>
      </c>
      <c r="D227" s="140" t="str">
        <f>VLOOKUP(C227,aðalbók!$A$2:$C$32,2,0)</f>
        <v>Sparisj. Kópavogs, 9572</v>
      </c>
      <c r="E227" s="154" t="s">
        <v>272</v>
      </c>
      <c r="F227" s="154" t="s">
        <v>275</v>
      </c>
      <c r="G227" s="157">
        <v>25500</v>
      </c>
    </row>
    <row r="228" spans="1:7" x14ac:dyDescent="0.25">
      <c r="A228" s="152">
        <v>91</v>
      </c>
      <c r="B228" s="153">
        <v>42767</v>
      </c>
      <c r="C228" s="135" t="s">
        <v>70</v>
      </c>
      <c r="D228" s="140" t="s">
        <v>71</v>
      </c>
      <c r="E228" s="154" t="s">
        <v>272</v>
      </c>
      <c r="F228" s="154" t="s">
        <v>275</v>
      </c>
      <c r="G228" s="157">
        <v>-25500</v>
      </c>
    </row>
    <row r="229" spans="1:7" x14ac:dyDescent="0.25">
      <c r="A229" s="152">
        <v>92</v>
      </c>
      <c r="B229" s="153">
        <v>42788</v>
      </c>
      <c r="C229" s="135">
        <v>7820</v>
      </c>
      <c r="D229" s="140" t="str">
        <f>VLOOKUP(C229,aðalbók!$A$2:$C$32,2,0)</f>
        <v>Sparisj. Kópavogs, 9572</v>
      </c>
      <c r="E229" s="155" t="s">
        <v>226</v>
      </c>
      <c r="F229" s="155" t="s">
        <v>164</v>
      </c>
      <c r="G229" s="156">
        <v>-3000</v>
      </c>
    </row>
    <row r="230" spans="1:7" x14ac:dyDescent="0.25">
      <c r="A230" s="152">
        <v>92</v>
      </c>
      <c r="B230" s="153">
        <v>42788</v>
      </c>
      <c r="C230" s="135" t="s">
        <v>213</v>
      </c>
      <c r="D230" s="140" t="s">
        <v>132</v>
      </c>
      <c r="E230" s="155" t="s">
        <v>273</v>
      </c>
      <c r="F230" s="155" t="s">
        <v>164</v>
      </c>
      <c r="G230" s="156">
        <v>3000</v>
      </c>
    </row>
    <row r="231" spans="1:7" x14ac:dyDescent="0.25">
      <c r="A231" s="152">
        <v>93</v>
      </c>
      <c r="B231" s="153">
        <v>42789</v>
      </c>
      <c r="C231" s="135">
        <v>7820</v>
      </c>
      <c r="D231" s="140" t="str">
        <f>VLOOKUP(C231,aðalbók!$A$2:$C$32,2,0)</f>
        <v>Sparisj. Kópavogs, 9572</v>
      </c>
      <c r="E231" s="155" t="s">
        <v>274</v>
      </c>
      <c r="F231" s="154" t="s">
        <v>276</v>
      </c>
      <c r="G231" s="157">
        <v>15988</v>
      </c>
    </row>
    <row r="232" spans="1:7" x14ac:dyDescent="0.25">
      <c r="A232" s="152">
        <v>93</v>
      </c>
      <c r="B232" s="153">
        <v>42789</v>
      </c>
      <c r="C232" s="135" t="s">
        <v>70</v>
      </c>
      <c r="D232" s="140" t="s">
        <v>71</v>
      </c>
      <c r="E232" s="155" t="s">
        <v>272</v>
      </c>
      <c r="F232" s="154" t="s">
        <v>276</v>
      </c>
      <c r="G232" s="157">
        <v>-15988</v>
      </c>
    </row>
    <row r="233" spans="1:7" x14ac:dyDescent="0.25">
      <c r="A233" s="152">
        <v>94</v>
      </c>
      <c r="B233" s="153">
        <v>42794</v>
      </c>
      <c r="C233" s="135">
        <v>7820</v>
      </c>
      <c r="D233" s="140" t="str">
        <f>VLOOKUP(C233,aðalbók!$A$2:$C$32,2,0)</f>
        <v>Sparisj. Kópavogs, 9572</v>
      </c>
      <c r="E233" s="155" t="s">
        <v>185</v>
      </c>
      <c r="F233" s="155" t="s">
        <v>164</v>
      </c>
      <c r="G233" s="156">
        <v>-16978</v>
      </c>
    </row>
    <row r="234" spans="1:7" x14ac:dyDescent="0.25">
      <c r="A234" s="152">
        <v>94</v>
      </c>
      <c r="B234" s="153">
        <v>42794</v>
      </c>
      <c r="C234" s="135" t="s">
        <v>85</v>
      </c>
      <c r="D234" s="140" t="s">
        <v>86</v>
      </c>
      <c r="E234" s="155" t="s">
        <v>185</v>
      </c>
      <c r="F234" s="155" t="s">
        <v>164</v>
      </c>
      <c r="G234" s="156">
        <v>16978</v>
      </c>
    </row>
    <row r="235" spans="1:7" x14ac:dyDescent="0.25">
      <c r="A235" s="152">
        <v>95</v>
      </c>
      <c r="B235" s="153">
        <v>42801</v>
      </c>
      <c r="C235" s="135">
        <v>7820</v>
      </c>
      <c r="D235" s="140" t="str">
        <f>VLOOKUP(C235,aðalbók!$A$2:$C$32,2,0)</f>
        <v>Sparisj. Kópavogs, 9572</v>
      </c>
      <c r="E235" s="155" t="s">
        <v>207</v>
      </c>
      <c r="F235" s="155" t="s">
        <v>237</v>
      </c>
      <c r="G235" s="156">
        <v>-24128</v>
      </c>
    </row>
    <row r="236" spans="1:7" x14ac:dyDescent="0.25">
      <c r="A236" s="152">
        <v>95</v>
      </c>
      <c r="B236" s="153">
        <v>42801</v>
      </c>
      <c r="C236" s="135" t="s">
        <v>211</v>
      </c>
      <c r="D236" s="140" t="s">
        <v>130</v>
      </c>
      <c r="E236" s="155" t="s">
        <v>207</v>
      </c>
      <c r="F236" s="155" t="s">
        <v>237</v>
      </c>
      <c r="G236" s="156">
        <v>24128</v>
      </c>
    </row>
    <row r="237" spans="1:7" x14ac:dyDescent="0.25">
      <c r="A237" s="152">
        <v>96</v>
      </c>
      <c r="B237" s="153">
        <v>42802</v>
      </c>
      <c r="C237" s="135">
        <v>7820</v>
      </c>
      <c r="D237" s="140" t="str">
        <f>VLOOKUP(C237,aðalbók!$A$2:$C$32,2,0)</f>
        <v>Sparisj. Kópavogs, 9572</v>
      </c>
      <c r="E237" s="154" t="s">
        <v>272</v>
      </c>
      <c r="F237" s="154" t="s">
        <v>277</v>
      </c>
      <c r="G237" s="157">
        <v>28778</v>
      </c>
    </row>
    <row r="238" spans="1:7" x14ac:dyDescent="0.25">
      <c r="A238" s="152">
        <v>96</v>
      </c>
      <c r="B238" s="153">
        <v>42802</v>
      </c>
      <c r="C238" s="135" t="s">
        <v>70</v>
      </c>
      <c r="D238" s="140" t="s">
        <v>71</v>
      </c>
      <c r="E238" s="154" t="s">
        <v>272</v>
      </c>
      <c r="F238" s="154" t="s">
        <v>277</v>
      </c>
      <c r="G238" s="157">
        <v>-28778</v>
      </c>
    </row>
    <row r="239" spans="1:7" x14ac:dyDescent="0.25">
      <c r="A239" s="152">
        <v>97</v>
      </c>
      <c r="B239" s="153">
        <v>42808</v>
      </c>
      <c r="C239" s="135">
        <v>7820</v>
      </c>
      <c r="D239" s="140" t="str">
        <f>VLOOKUP(C239,aðalbók!$A$2:$C$32,2,0)</f>
        <v>Sparisj. Kópavogs, 9572</v>
      </c>
      <c r="E239" s="155" t="s">
        <v>186</v>
      </c>
      <c r="F239" s="154" t="s">
        <v>270</v>
      </c>
      <c r="G239" s="156">
        <v>-795</v>
      </c>
    </row>
    <row r="240" spans="1:7" x14ac:dyDescent="0.25">
      <c r="A240" s="152">
        <v>97</v>
      </c>
      <c r="B240" s="153">
        <v>42808</v>
      </c>
      <c r="C240" s="135" t="s">
        <v>78</v>
      </c>
      <c r="D240" s="140" t="s">
        <v>79</v>
      </c>
      <c r="E240" s="155" t="s">
        <v>278</v>
      </c>
      <c r="F240" s="154" t="s">
        <v>270</v>
      </c>
      <c r="G240" s="156">
        <v>795</v>
      </c>
    </row>
    <row r="241" spans="1:7" x14ac:dyDescent="0.25">
      <c r="A241" s="152">
        <v>98</v>
      </c>
      <c r="B241" s="153">
        <v>42814</v>
      </c>
      <c r="C241" s="135">
        <v>7820</v>
      </c>
      <c r="D241" s="140" t="str">
        <f>VLOOKUP(C241,aðalbók!$A$2:$C$32,2,0)</f>
        <v>Sparisj. Kópavogs, 9572</v>
      </c>
      <c r="E241" s="155" t="s">
        <v>168</v>
      </c>
      <c r="F241" s="155" t="s">
        <v>279</v>
      </c>
      <c r="G241" s="156">
        <v>-129580</v>
      </c>
    </row>
    <row r="242" spans="1:7" x14ac:dyDescent="0.25">
      <c r="A242" s="152">
        <v>98</v>
      </c>
      <c r="B242" s="153">
        <v>42814</v>
      </c>
      <c r="C242" s="135" t="s">
        <v>212</v>
      </c>
      <c r="D242" s="140" t="s">
        <v>129</v>
      </c>
      <c r="E242" s="155" t="s">
        <v>168</v>
      </c>
      <c r="F242" s="155" t="s">
        <v>279</v>
      </c>
      <c r="G242" s="156">
        <v>129580</v>
      </c>
    </row>
    <row r="243" spans="1:7" x14ac:dyDescent="0.25">
      <c r="A243" s="152">
        <v>99</v>
      </c>
      <c r="B243" s="153">
        <v>42816</v>
      </c>
      <c r="C243" s="135">
        <v>7820</v>
      </c>
      <c r="D243" s="140" t="str">
        <f>VLOOKUP(C243,aðalbók!$A$2:$C$32,2,0)</f>
        <v>Sparisj. Kópavogs, 9572</v>
      </c>
      <c r="E243" s="154" t="s">
        <v>272</v>
      </c>
      <c r="F243" s="154" t="s">
        <v>280</v>
      </c>
      <c r="G243" s="157">
        <v>11000</v>
      </c>
    </row>
    <row r="244" spans="1:7" x14ac:dyDescent="0.25">
      <c r="A244" s="152">
        <v>99</v>
      </c>
      <c r="B244" s="153">
        <v>42816</v>
      </c>
      <c r="C244" s="135" t="s">
        <v>70</v>
      </c>
      <c r="D244" s="140" t="s">
        <v>71</v>
      </c>
      <c r="E244" s="154" t="s">
        <v>272</v>
      </c>
      <c r="F244" s="154" t="s">
        <v>280</v>
      </c>
      <c r="G244" s="157">
        <v>-11000</v>
      </c>
    </row>
    <row r="245" spans="1:7" x14ac:dyDescent="0.25">
      <c r="A245" s="152">
        <v>100</v>
      </c>
      <c r="B245" s="153">
        <v>42816</v>
      </c>
      <c r="C245" s="135">
        <v>7820</v>
      </c>
      <c r="D245" s="140" t="str">
        <f>VLOOKUP(C245,aðalbók!$A$2:$C$32,2,0)</f>
        <v>Sparisj. Kópavogs, 9572</v>
      </c>
      <c r="E245" s="154" t="s">
        <v>272</v>
      </c>
      <c r="F245" s="154" t="s">
        <v>281</v>
      </c>
      <c r="G245" s="157">
        <v>21000</v>
      </c>
    </row>
    <row r="246" spans="1:7" x14ac:dyDescent="0.25">
      <c r="A246" s="152">
        <v>100</v>
      </c>
      <c r="B246" s="153">
        <v>42816</v>
      </c>
      <c r="C246" s="135" t="s">
        <v>70</v>
      </c>
      <c r="D246" s="140" t="s">
        <v>71</v>
      </c>
      <c r="E246" s="154" t="s">
        <v>272</v>
      </c>
      <c r="F246" s="154" t="s">
        <v>281</v>
      </c>
      <c r="G246" s="157">
        <v>-21000</v>
      </c>
    </row>
    <row r="247" spans="1:7" x14ac:dyDescent="0.25">
      <c r="A247" s="152">
        <v>100</v>
      </c>
      <c r="B247" s="153">
        <v>42816</v>
      </c>
      <c r="C247" s="135">
        <v>7820</v>
      </c>
      <c r="D247" s="140" t="str">
        <f>VLOOKUP(C247,aðalbók!$A$2:$C$32,2,0)</f>
        <v>Sparisj. Kópavogs, 9572</v>
      </c>
      <c r="E247" s="154" t="s">
        <v>272</v>
      </c>
      <c r="F247" s="154" t="s">
        <v>281</v>
      </c>
      <c r="G247" s="157">
        <v>1455</v>
      </c>
    </row>
    <row r="248" spans="1:7" x14ac:dyDescent="0.25">
      <c r="A248" s="152">
        <v>100</v>
      </c>
      <c r="B248" s="153">
        <v>42816</v>
      </c>
      <c r="C248" s="135" t="s">
        <v>70</v>
      </c>
      <c r="D248" s="140" t="s">
        <v>71</v>
      </c>
      <c r="E248" s="154" t="s">
        <v>272</v>
      </c>
      <c r="F248" s="154" t="s">
        <v>281</v>
      </c>
      <c r="G248" s="157">
        <v>-1455</v>
      </c>
    </row>
    <row r="249" spans="1:7" x14ac:dyDescent="0.25">
      <c r="A249" s="152">
        <v>101</v>
      </c>
      <c r="B249" s="153">
        <v>42824</v>
      </c>
      <c r="C249" s="135">
        <v>7820</v>
      </c>
      <c r="D249" s="140" t="str">
        <f>VLOOKUP(C249,aðalbók!$A$2:$C$32,2,0)</f>
        <v>Sparisj. Kópavogs, 9572</v>
      </c>
      <c r="E249" s="155" t="s">
        <v>185</v>
      </c>
      <c r="F249" s="155" t="s">
        <v>164</v>
      </c>
      <c r="G249" s="156">
        <v>-12146</v>
      </c>
    </row>
    <row r="250" spans="1:7" x14ac:dyDescent="0.25">
      <c r="A250" s="152">
        <v>101</v>
      </c>
      <c r="B250" s="153">
        <v>42824</v>
      </c>
      <c r="C250" s="135" t="s">
        <v>85</v>
      </c>
      <c r="D250" s="140" t="s">
        <v>86</v>
      </c>
      <c r="E250" s="155" t="s">
        <v>185</v>
      </c>
      <c r="F250" s="155" t="s">
        <v>164</v>
      </c>
      <c r="G250" s="156">
        <v>12146</v>
      </c>
    </row>
    <row r="251" spans="1:7" x14ac:dyDescent="0.25">
      <c r="A251" s="152">
        <v>102</v>
      </c>
      <c r="B251" s="153">
        <v>42830</v>
      </c>
      <c r="C251" s="135">
        <v>7820</v>
      </c>
      <c r="D251" s="140" t="str">
        <f>VLOOKUP(C251,aðalbók!$A$2:$C$32,2,0)</f>
        <v>Sparisj. Kópavogs, 9572</v>
      </c>
      <c r="E251" s="154" t="s">
        <v>272</v>
      </c>
      <c r="F251" s="154" t="s">
        <v>282</v>
      </c>
      <c r="G251" s="157">
        <v>26500</v>
      </c>
    </row>
    <row r="252" spans="1:7" x14ac:dyDescent="0.25">
      <c r="A252" s="152">
        <v>102</v>
      </c>
      <c r="B252" s="153">
        <v>42830</v>
      </c>
      <c r="C252" s="135" t="s">
        <v>70</v>
      </c>
      <c r="D252" s="140" t="s">
        <v>71</v>
      </c>
      <c r="E252" s="154" t="s">
        <v>272</v>
      </c>
      <c r="F252" s="154" t="s">
        <v>282</v>
      </c>
      <c r="G252" s="157">
        <v>-26500</v>
      </c>
    </row>
    <row r="253" spans="1:7" x14ac:dyDescent="0.25">
      <c r="A253" s="152">
        <v>102</v>
      </c>
      <c r="B253" s="153">
        <v>42830</v>
      </c>
      <c r="C253" s="135">
        <v>7820</v>
      </c>
      <c r="D253" s="140" t="str">
        <f>VLOOKUP(C253,aðalbók!$A$2:$C$32,2,0)</f>
        <v>Sparisj. Kópavogs, 9572</v>
      </c>
      <c r="E253" s="154" t="s">
        <v>272</v>
      </c>
      <c r="F253" s="154" t="s">
        <v>282</v>
      </c>
      <c r="G253" s="157">
        <v>1600</v>
      </c>
    </row>
    <row r="254" spans="1:7" x14ac:dyDescent="0.25">
      <c r="A254" s="152">
        <v>102</v>
      </c>
      <c r="B254" s="153">
        <v>42830</v>
      </c>
      <c r="C254" s="135" t="s">
        <v>70</v>
      </c>
      <c r="D254" s="140" t="s">
        <v>71</v>
      </c>
      <c r="E254" s="154" t="s">
        <v>272</v>
      </c>
      <c r="F254" s="154" t="s">
        <v>282</v>
      </c>
      <c r="G254" s="157">
        <v>-1600</v>
      </c>
    </row>
    <row r="255" spans="1:7" x14ac:dyDescent="0.25">
      <c r="A255" s="152">
        <v>102</v>
      </c>
      <c r="B255" s="153">
        <v>42830</v>
      </c>
      <c r="C255" s="135">
        <v>7820</v>
      </c>
      <c r="D255" s="140" t="str">
        <f>VLOOKUP(C255,aðalbók!$A$2:$C$32,2,0)</f>
        <v>Sparisj. Kópavogs, 9572</v>
      </c>
      <c r="E255" s="155" t="s">
        <v>283</v>
      </c>
      <c r="F255" s="154" t="s">
        <v>282</v>
      </c>
      <c r="G255" s="156">
        <v>-28100</v>
      </c>
    </row>
    <row r="256" spans="1:7" x14ac:dyDescent="0.25">
      <c r="A256" s="152">
        <v>102</v>
      </c>
      <c r="B256" s="153">
        <v>42830</v>
      </c>
      <c r="C256" s="135">
        <v>7820</v>
      </c>
      <c r="D256" s="140" t="str">
        <f>VLOOKUP(C256,aðalbók!$A$2:$C$32,2,0)</f>
        <v>Sparisj. Kópavogs, 9572</v>
      </c>
      <c r="E256" s="155" t="s">
        <v>284</v>
      </c>
      <c r="F256" s="154" t="s">
        <v>282</v>
      </c>
      <c r="G256" s="157">
        <v>28100</v>
      </c>
    </row>
    <row r="257" spans="1:7" x14ac:dyDescent="0.25">
      <c r="A257" s="152">
        <v>103</v>
      </c>
      <c r="B257" s="153">
        <v>42835</v>
      </c>
      <c r="C257" s="135">
        <v>7820</v>
      </c>
      <c r="D257" s="140" t="str">
        <f>VLOOKUP(C257,aðalbók!$A$2:$C$32,2,0)</f>
        <v>Sparisj. Kópavogs, 9572</v>
      </c>
      <c r="E257" s="155" t="s">
        <v>165</v>
      </c>
      <c r="F257" s="155" t="s">
        <v>166</v>
      </c>
      <c r="G257" s="156">
        <v>-150</v>
      </c>
    </row>
    <row r="258" spans="1:7" x14ac:dyDescent="0.25">
      <c r="A258" s="152">
        <v>103</v>
      </c>
      <c r="B258" s="153">
        <v>42835</v>
      </c>
      <c r="C258" s="135" t="s">
        <v>92</v>
      </c>
      <c r="D258" s="140" t="s">
        <v>93</v>
      </c>
      <c r="E258" s="155" t="s">
        <v>165</v>
      </c>
      <c r="F258" s="155" t="s">
        <v>166</v>
      </c>
      <c r="G258" s="156">
        <v>150</v>
      </c>
    </row>
    <row r="259" spans="1:7" x14ac:dyDescent="0.25">
      <c r="A259" s="152">
        <v>104</v>
      </c>
      <c r="B259" s="153">
        <v>42851</v>
      </c>
      <c r="C259" s="135">
        <v>7820</v>
      </c>
      <c r="D259" s="140" t="str">
        <f>VLOOKUP(C259,aðalbók!$A$2:$C$32,2,0)</f>
        <v>Sparisj. Kópavogs, 9572</v>
      </c>
      <c r="E259" s="155" t="s">
        <v>239</v>
      </c>
      <c r="F259" s="155" t="s">
        <v>238</v>
      </c>
      <c r="G259" s="156">
        <v>-1100</v>
      </c>
    </row>
    <row r="260" spans="1:7" x14ac:dyDescent="0.25">
      <c r="A260" s="152">
        <v>104</v>
      </c>
      <c r="B260" s="153">
        <v>42851</v>
      </c>
      <c r="C260" s="135" t="s">
        <v>92</v>
      </c>
      <c r="D260" s="140" t="s">
        <v>93</v>
      </c>
      <c r="E260" s="155" t="s">
        <v>239</v>
      </c>
      <c r="F260" s="155" t="s">
        <v>238</v>
      </c>
      <c r="G260" s="156">
        <v>1100</v>
      </c>
    </row>
    <row r="261" spans="1:7" x14ac:dyDescent="0.25">
      <c r="A261" s="152">
        <v>105</v>
      </c>
      <c r="B261" s="153">
        <v>42852</v>
      </c>
      <c r="C261" s="135">
        <v>7820</v>
      </c>
      <c r="D261" s="140" t="str">
        <f>VLOOKUP(C261,aðalbók!$A$2:$C$32,2,0)</f>
        <v>Sparisj. Kópavogs, 9572</v>
      </c>
      <c r="E261" s="155" t="s">
        <v>159</v>
      </c>
      <c r="F261" s="155" t="s">
        <v>286</v>
      </c>
      <c r="G261" s="156">
        <v>-3149</v>
      </c>
    </row>
    <row r="262" spans="1:7" x14ac:dyDescent="0.25">
      <c r="A262" s="152">
        <v>105</v>
      </c>
      <c r="B262" s="153">
        <v>42852</v>
      </c>
      <c r="C262" s="135" t="s">
        <v>87</v>
      </c>
      <c r="D262" s="140" t="s">
        <v>88</v>
      </c>
      <c r="E262" s="155" t="s">
        <v>285</v>
      </c>
      <c r="F262" s="155" t="s">
        <v>286</v>
      </c>
      <c r="G262" s="156">
        <v>3149</v>
      </c>
    </row>
    <row r="263" spans="1:7" x14ac:dyDescent="0.25">
      <c r="A263" s="152">
        <v>106</v>
      </c>
      <c r="B263" s="153">
        <v>42852</v>
      </c>
      <c r="C263" s="135">
        <v>7820</v>
      </c>
      <c r="D263" s="140" t="str">
        <f>VLOOKUP(C263,aðalbók!$A$2:$C$32,2,0)</f>
        <v>Sparisj. Kópavogs, 9572</v>
      </c>
      <c r="E263" s="155" t="s">
        <v>185</v>
      </c>
      <c r="F263" s="155" t="s">
        <v>164</v>
      </c>
      <c r="G263" s="156">
        <v>-13029</v>
      </c>
    </row>
    <row r="264" spans="1:7" x14ac:dyDescent="0.25">
      <c r="A264" s="152">
        <v>106</v>
      </c>
      <c r="B264" s="153">
        <v>42852</v>
      </c>
      <c r="C264" s="135" t="s">
        <v>85</v>
      </c>
      <c r="D264" s="140" t="s">
        <v>86</v>
      </c>
      <c r="E264" s="155" t="s">
        <v>185</v>
      </c>
      <c r="F264" s="155" t="s">
        <v>164</v>
      </c>
      <c r="G264" s="156">
        <v>13029</v>
      </c>
    </row>
    <row r="265" spans="1:7" x14ac:dyDescent="0.25">
      <c r="A265" s="152">
        <v>107</v>
      </c>
      <c r="B265" s="153">
        <v>42859</v>
      </c>
      <c r="C265" s="135">
        <v>7820</v>
      </c>
      <c r="D265" s="140" t="str">
        <f>VLOOKUP(C265,aðalbók!$A$2:$C$32,2,0)</f>
        <v>Sparisj. Kópavogs, 9572</v>
      </c>
      <c r="E265" s="155" t="s">
        <v>186</v>
      </c>
      <c r="F265" s="154" t="s">
        <v>270</v>
      </c>
      <c r="G265" s="156">
        <v>-1590</v>
      </c>
    </row>
    <row r="266" spans="1:7" x14ac:dyDescent="0.25">
      <c r="A266" s="152">
        <v>107</v>
      </c>
      <c r="B266" s="153">
        <v>42859</v>
      </c>
      <c r="C266" s="135" t="s">
        <v>78</v>
      </c>
      <c r="D266" s="140" t="s">
        <v>79</v>
      </c>
      <c r="E266" s="155" t="s">
        <v>278</v>
      </c>
      <c r="F266" s="154" t="s">
        <v>270</v>
      </c>
      <c r="G266" s="156">
        <v>1590</v>
      </c>
    </row>
    <row r="267" spans="1:7" x14ac:dyDescent="0.25">
      <c r="A267" s="152">
        <v>108</v>
      </c>
      <c r="B267" s="153">
        <v>42863</v>
      </c>
      <c r="C267" s="135">
        <v>7820</v>
      </c>
      <c r="D267" s="140" t="str">
        <f>VLOOKUP(C267,aðalbók!$A$2:$C$32,2,0)</f>
        <v>Sparisj. Kópavogs, 9572</v>
      </c>
      <c r="E267" s="154" t="s">
        <v>272</v>
      </c>
      <c r="F267" s="154" t="s">
        <v>287</v>
      </c>
      <c r="G267" s="157">
        <v>22020</v>
      </c>
    </row>
    <row r="268" spans="1:7" x14ac:dyDescent="0.25">
      <c r="A268" s="152">
        <v>108</v>
      </c>
      <c r="B268" s="153">
        <v>42863</v>
      </c>
      <c r="C268" s="135" t="s">
        <v>70</v>
      </c>
      <c r="D268" s="140" t="s">
        <v>71</v>
      </c>
      <c r="E268" s="154" t="s">
        <v>272</v>
      </c>
      <c r="F268" s="154" t="s">
        <v>287</v>
      </c>
      <c r="G268" s="157">
        <v>-22020</v>
      </c>
    </row>
    <row r="269" spans="1:7" x14ac:dyDescent="0.25">
      <c r="A269" s="152">
        <v>109</v>
      </c>
      <c r="B269" s="153">
        <v>42872</v>
      </c>
      <c r="C269" s="135">
        <v>7820</v>
      </c>
      <c r="D269" s="140" t="str">
        <f>VLOOKUP(C269,aðalbók!$A$2:$C$32,2,0)</f>
        <v>Sparisj. Kópavogs, 9572</v>
      </c>
      <c r="E269" s="154" t="s">
        <v>272</v>
      </c>
      <c r="F269" s="154" t="s">
        <v>288</v>
      </c>
      <c r="G269" s="157">
        <v>31147</v>
      </c>
    </row>
    <row r="270" spans="1:7" x14ac:dyDescent="0.25">
      <c r="A270" s="152">
        <v>109</v>
      </c>
      <c r="B270" s="153">
        <v>42872</v>
      </c>
      <c r="C270" s="135" t="s">
        <v>70</v>
      </c>
      <c r="D270" s="140" t="s">
        <v>71</v>
      </c>
      <c r="E270" s="154" t="s">
        <v>272</v>
      </c>
      <c r="F270" s="154" t="s">
        <v>288</v>
      </c>
      <c r="G270" s="157">
        <v>-31147</v>
      </c>
    </row>
    <row r="271" spans="1:7" x14ac:dyDescent="0.25">
      <c r="A271" s="152">
        <v>110</v>
      </c>
      <c r="B271" s="153">
        <v>42874</v>
      </c>
      <c r="C271" s="135">
        <v>7820</v>
      </c>
      <c r="D271" s="140" t="str">
        <f>VLOOKUP(C271,aðalbók!$A$2:$C$32,2,0)</f>
        <v>Sparisj. Kópavogs, 9572</v>
      </c>
      <c r="E271" s="155" t="s">
        <v>160</v>
      </c>
      <c r="F271" s="155" t="s">
        <v>290</v>
      </c>
      <c r="G271" s="156">
        <v>-2625</v>
      </c>
    </row>
    <row r="272" spans="1:7" x14ac:dyDescent="0.25">
      <c r="A272" s="152">
        <v>110</v>
      </c>
      <c r="B272" s="153">
        <v>42874</v>
      </c>
      <c r="C272" s="135" t="s">
        <v>80</v>
      </c>
      <c r="D272" s="140" t="s">
        <v>81</v>
      </c>
      <c r="E272" s="155" t="s">
        <v>289</v>
      </c>
      <c r="F272" s="155" t="s">
        <v>290</v>
      </c>
      <c r="G272" s="156">
        <v>2625</v>
      </c>
    </row>
    <row r="273" spans="1:7" x14ac:dyDescent="0.25">
      <c r="A273" s="152">
        <v>111</v>
      </c>
      <c r="B273" s="153">
        <v>42885</v>
      </c>
      <c r="C273" s="135">
        <v>7820</v>
      </c>
      <c r="D273" s="140" t="str">
        <f>VLOOKUP(C273,aðalbók!$A$2:$C$32,2,0)</f>
        <v>Sparisj. Kópavogs, 9572</v>
      </c>
      <c r="E273" s="155" t="s">
        <v>206</v>
      </c>
      <c r="F273" s="154" t="s">
        <v>270</v>
      </c>
      <c r="G273" s="156">
        <v>-635</v>
      </c>
    </row>
    <row r="274" spans="1:7" x14ac:dyDescent="0.25">
      <c r="A274" s="152">
        <v>111</v>
      </c>
      <c r="B274" s="153">
        <v>42885</v>
      </c>
      <c r="C274" s="135" t="s">
        <v>78</v>
      </c>
      <c r="D274" s="140" t="s">
        <v>79</v>
      </c>
      <c r="E274" s="155" t="s">
        <v>206</v>
      </c>
      <c r="F274" s="154" t="s">
        <v>270</v>
      </c>
      <c r="G274" s="156">
        <v>635</v>
      </c>
    </row>
    <row r="275" spans="1:7" x14ac:dyDescent="0.25">
      <c r="A275" s="152">
        <v>112</v>
      </c>
      <c r="B275" s="153">
        <v>42886</v>
      </c>
      <c r="C275" s="135">
        <v>7820</v>
      </c>
      <c r="D275" s="140" t="str">
        <f>VLOOKUP(C275,aðalbók!$A$2:$C$32,2,0)</f>
        <v>Sparisj. Kópavogs, 9572</v>
      </c>
      <c r="E275" s="155" t="s">
        <v>185</v>
      </c>
      <c r="F275" s="155" t="s">
        <v>164</v>
      </c>
      <c r="G275" s="156">
        <v>-12324</v>
      </c>
    </row>
    <row r="276" spans="1:7" x14ac:dyDescent="0.25">
      <c r="A276" s="152">
        <v>112</v>
      </c>
      <c r="B276" s="153">
        <v>42886</v>
      </c>
      <c r="C276" s="135" t="s">
        <v>85</v>
      </c>
      <c r="D276" s="140" t="s">
        <v>86</v>
      </c>
      <c r="E276" s="155" t="s">
        <v>185</v>
      </c>
      <c r="F276" s="155" t="s">
        <v>164</v>
      </c>
      <c r="G276" s="156">
        <v>12324</v>
      </c>
    </row>
    <row r="277" spans="1:7" x14ac:dyDescent="0.25">
      <c r="A277" s="152">
        <v>113</v>
      </c>
      <c r="B277" s="153">
        <v>42886</v>
      </c>
      <c r="C277" s="135">
        <v>7820</v>
      </c>
      <c r="D277" s="140" t="str">
        <f>VLOOKUP(C277,aðalbók!$A$2:$C$32,2,0)</f>
        <v>Sparisj. Kópavogs, 9572</v>
      </c>
      <c r="E277" s="155" t="s">
        <v>240</v>
      </c>
      <c r="F277" s="155" t="s">
        <v>291</v>
      </c>
      <c r="G277" s="157">
        <v>17000</v>
      </c>
    </row>
    <row r="278" spans="1:7" x14ac:dyDescent="0.25">
      <c r="A278" s="152">
        <v>113</v>
      </c>
      <c r="B278" s="153">
        <v>42886</v>
      </c>
      <c r="C278" s="135" t="s">
        <v>70</v>
      </c>
      <c r="D278" s="140" t="s">
        <v>71</v>
      </c>
      <c r="E278" s="155" t="s">
        <v>272</v>
      </c>
      <c r="F278" s="155" t="s">
        <v>291</v>
      </c>
      <c r="G278" s="157">
        <v>-17000</v>
      </c>
    </row>
    <row r="279" spans="1:7" x14ac:dyDescent="0.25">
      <c r="A279" s="152">
        <v>114</v>
      </c>
      <c r="B279" s="153">
        <v>42905</v>
      </c>
      <c r="C279" s="135">
        <v>7820</v>
      </c>
      <c r="D279" s="140" t="str">
        <f>VLOOKUP(C279,aðalbók!$A$2:$C$32,2,0)</f>
        <v>Sparisj. Kópavogs, 9572</v>
      </c>
      <c r="E279" s="155" t="s">
        <v>241</v>
      </c>
      <c r="F279" s="154" t="s">
        <v>292</v>
      </c>
      <c r="G279" s="156">
        <v>-1320</v>
      </c>
    </row>
    <row r="280" spans="1:7" x14ac:dyDescent="0.25">
      <c r="A280" s="152">
        <v>114</v>
      </c>
      <c r="B280" s="153">
        <v>42905</v>
      </c>
      <c r="C280" s="135" t="s">
        <v>87</v>
      </c>
      <c r="D280" s="140" t="s">
        <v>88</v>
      </c>
      <c r="E280" s="155" t="s">
        <v>241</v>
      </c>
      <c r="F280" s="154" t="s">
        <v>292</v>
      </c>
      <c r="G280" s="156">
        <v>1320</v>
      </c>
    </row>
    <row r="281" spans="1:7" x14ac:dyDescent="0.25">
      <c r="A281" s="152">
        <v>115</v>
      </c>
      <c r="B281" s="153">
        <v>42915</v>
      </c>
      <c r="C281" s="135">
        <v>7820</v>
      </c>
      <c r="D281" s="140" t="str">
        <f>VLOOKUP(C281,aðalbók!$A$2:$C$32,2,0)</f>
        <v>Sparisj. Kópavogs, 9572</v>
      </c>
      <c r="E281" s="155" t="s">
        <v>185</v>
      </c>
      <c r="F281" s="155" t="s">
        <v>164</v>
      </c>
      <c r="G281" s="156">
        <v>-2683</v>
      </c>
    </row>
    <row r="282" spans="1:7" x14ac:dyDescent="0.25">
      <c r="A282" s="152">
        <v>115</v>
      </c>
      <c r="B282" s="153">
        <v>41819</v>
      </c>
      <c r="C282" s="135" t="s">
        <v>85</v>
      </c>
      <c r="D282" s="140" t="s">
        <v>86</v>
      </c>
      <c r="E282" s="155" t="s">
        <v>185</v>
      </c>
      <c r="F282" s="155" t="s">
        <v>164</v>
      </c>
      <c r="G282" s="156">
        <v>2683</v>
      </c>
    </row>
    <row r="283" spans="1:7" x14ac:dyDescent="0.25">
      <c r="A283" s="152">
        <v>116</v>
      </c>
      <c r="B283" s="153">
        <v>42922</v>
      </c>
      <c r="C283" s="135">
        <v>7820</v>
      </c>
      <c r="D283" s="140" t="str">
        <f>VLOOKUP(C283,aðalbók!$A$2:$C$32,2,0)</f>
        <v>Sparisj. Kópavogs, 9572</v>
      </c>
      <c r="E283" s="155" t="s">
        <v>206</v>
      </c>
      <c r="F283" s="154" t="s">
        <v>270</v>
      </c>
      <c r="G283" s="156">
        <v>-2505</v>
      </c>
    </row>
    <row r="284" spans="1:7" x14ac:dyDescent="0.25">
      <c r="A284" s="152">
        <v>116</v>
      </c>
      <c r="B284" s="153">
        <v>42922</v>
      </c>
      <c r="C284" s="135" t="s">
        <v>78</v>
      </c>
      <c r="D284" s="140" t="s">
        <v>79</v>
      </c>
      <c r="E284" s="155" t="s">
        <v>206</v>
      </c>
      <c r="F284" s="154" t="s">
        <v>270</v>
      </c>
      <c r="G284" s="156">
        <v>2505</v>
      </c>
    </row>
    <row r="285" spans="1:7" x14ac:dyDescent="0.25">
      <c r="A285" s="152">
        <v>117</v>
      </c>
      <c r="B285" s="153">
        <v>42947</v>
      </c>
      <c r="C285" s="135">
        <v>7820</v>
      </c>
      <c r="D285" s="140" t="str">
        <f>VLOOKUP(C285,aðalbók!$A$2:$C$32,2,0)</f>
        <v>Sparisj. Kópavogs, 9572</v>
      </c>
      <c r="E285" s="155" t="s">
        <v>185</v>
      </c>
      <c r="F285" s="155" t="s">
        <v>164</v>
      </c>
      <c r="G285" s="156">
        <v>-3389</v>
      </c>
    </row>
    <row r="286" spans="1:7" x14ac:dyDescent="0.25">
      <c r="A286" s="152">
        <v>117</v>
      </c>
      <c r="B286" s="153">
        <v>42947</v>
      </c>
      <c r="C286" s="135" t="s">
        <v>85</v>
      </c>
      <c r="D286" s="140" t="s">
        <v>86</v>
      </c>
      <c r="E286" s="155" t="s">
        <v>185</v>
      </c>
      <c r="F286" s="155" t="s">
        <v>164</v>
      </c>
      <c r="G286" s="156">
        <v>3389</v>
      </c>
    </row>
    <row r="287" spans="1:7" x14ac:dyDescent="0.25">
      <c r="A287" s="152">
        <v>118</v>
      </c>
      <c r="B287" s="153">
        <v>42958</v>
      </c>
      <c r="C287" s="135">
        <v>7820</v>
      </c>
      <c r="D287" s="140" t="str">
        <f>VLOOKUP(C287,aðalbók!$A$2:$C$32,2,0)</f>
        <v>Sparisj. Kópavogs, 9572</v>
      </c>
      <c r="E287" s="155" t="s">
        <v>206</v>
      </c>
      <c r="F287" s="154" t="s">
        <v>270</v>
      </c>
      <c r="G287" s="156">
        <v>-3360</v>
      </c>
    </row>
    <row r="288" spans="1:7" x14ac:dyDescent="0.25">
      <c r="A288" s="152">
        <v>118</v>
      </c>
      <c r="B288" s="153">
        <v>42958</v>
      </c>
      <c r="C288" s="135" t="s">
        <v>78</v>
      </c>
      <c r="D288" s="140" t="s">
        <v>79</v>
      </c>
      <c r="E288" s="155" t="s">
        <v>206</v>
      </c>
      <c r="F288" s="154" t="s">
        <v>270</v>
      </c>
      <c r="G288" s="156">
        <v>3360</v>
      </c>
    </row>
    <row r="289" spans="1:7" x14ac:dyDescent="0.25">
      <c r="A289" s="152">
        <v>119</v>
      </c>
      <c r="B289" s="153">
        <v>42975</v>
      </c>
      <c r="C289" s="135">
        <v>7820</v>
      </c>
      <c r="D289" s="140" t="str">
        <f>VLOOKUP(C289,aðalbók!$A$2:$C$32,2,0)</f>
        <v>Sparisj. Kópavogs, 9572</v>
      </c>
      <c r="E289" s="155" t="s">
        <v>206</v>
      </c>
      <c r="F289" s="154" t="s">
        <v>270</v>
      </c>
      <c r="G289" s="156">
        <v>-1237</v>
      </c>
    </row>
    <row r="290" spans="1:7" x14ac:dyDescent="0.25">
      <c r="A290" s="152">
        <v>119</v>
      </c>
      <c r="B290" s="153">
        <v>42975</v>
      </c>
      <c r="C290" s="135" t="s">
        <v>78</v>
      </c>
      <c r="D290" s="140" t="s">
        <v>79</v>
      </c>
      <c r="E290" s="155" t="s">
        <v>206</v>
      </c>
      <c r="F290" s="154" t="s">
        <v>270</v>
      </c>
      <c r="G290" s="156">
        <v>1237</v>
      </c>
    </row>
    <row r="291" spans="1:7" x14ac:dyDescent="0.25">
      <c r="A291" s="152">
        <v>120</v>
      </c>
      <c r="B291" s="153">
        <v>42978</v>
      </c>
      <c r="C291" s="135">
        <v>7820</v>
      </c>
      <c r="D291" s="140" t="str">
        <f>VLOOKUP(C291,aðalbók!$A$2:$C$32,2,0)</f>
        <v>Sparisj. Kópavogs, 9572</v>
      </c>
      <c r="E291" s="155" t="s">
        <v>185</v>
      </c>
      <c r="F291" s="155" t="s">
        <v>164</v>
      </c>
      <c r="G291" s="156">
        <v>-3594</v>
      </c>
    </row>
    <row r="292" spans="1:7" x14ac:dyDescent="0.25">
      <c r="A292" s="152">
        <v>120</v>
      </c>
      <c r="B292" s="153">
        <v>42978</v>
      </c>
      <c r="C292" s="135" t="s">
        <v>85</v>
      </c>
      <c r="D292" s="140" t="s">
        <v>86</v>
      </c>
      <c r="E292" s="155" t="s">
        <v>185</v>
      </c>
      <c r="F292" s="155" t="s">
        <v>164</v>
      </c>
      <c r="G292" s="156">
        <v>3594</v>
      </c>
    </row>
    <row r="293" spans="1:7" x14ac:dyDescent="0.25">
      <c r="A293" s="152">
        <v>121</v>
      </c>
      <c r="B293" s="153">
        <v>42983</v>
      </c>
      <c r="C293" s="135">
        <v>7820</v>
      </c>
      <c r="D293" s="140" t="str">
        <f>VLOOKUP(C293,aðalbók!$A$2:$C$32,2,0)</f>
        <v>Sparisj. Kópavogs, 9572</v>
      </c>
      <c r="E293" s="155" t="s">
        <v>206</v>
      </c>
      <c r="F293" s="154" t="s">
        <v>270</v>
      </c>
      <c r="G293" s="156">
        <v>-1869</v>
      </c>
    </row>
    <row r="294" spans="1:7" x14ac:dyDescent="0.25">
      <c r="A294" s="152">
        <v>121</v>
      </c>
      <c r="B294" s="153">
        <v>42983</v>
      </c>
      <c r="C294" s="135" t="s">
        <v>78</v>
      </c>
      <c r="D294" s="140" t="s">
        <v>79</v>
      </c>
      <c r="E294" s="155" t="s">
        <v>206</v>
      </c>
      <c r="F294" s="154" t="s">
        <v>270</v>
      </c>
      <c r="G294" s="156">
        <v>1869</v>
      </c>
    </row>
    <row r="295" spans="1:7" x14ac:dyDescent="0.25">
      <c r="A295" s="152">
        <v>122</v>
      </c>
      <c r="B295" s="153">
        <v>42985</v>
      </c>
      <c r="C295" s="135">
        <v>7820</v>
      </c>
      <c r="D295" s="140" t="str">
        <f>VLOOKUP(C295,aðalbók!$A$2:$C$32,2,0)</f>
        <v>Sparisj. Kópavogs, 9572</v>
      </c>
      <c r="E295" s="155" t="s">
        <v>160</v>
      </c>
      <c r="F295" s="155" t="s">
        <v>293</v>
      </c>
      <c r="G295" s="156">
        <v>-2020</v>
      </c>
    </row>
    <row r="296" spans="1:7" x14ac:dyDescent="0.25">
      <c r="A296" s="152">
        <v>122</v>
      </c>
      <c r="B296" s="153">
        <v>42985</v>
      </c>
      <c r="C296" s="135" t="s">
        <v>80</v>
      </c>
      <c r="D296" s="140" t="s">
        <v>81</v>
      </c>
      <c r="E296" s="155" t="s">
        <v>289</v>
      </c>
      <c r="F296" s="155" t="s">
        <v>293</v>
      </c>
      <c r="G296" s="156">
        <v>2020</v>
      </c>
    </row>
    <row r="297" spans="1:7" x14ac:dyDescent="0.25">
      <c r="A297" s="152">
        <v>123</v>
      </c>
      <c r="B297" s="153">
        <v>42991</v>
      </c>
      <c r="C297" s="135">
        <v>7820</v>
      </c>
      <c r="D297" s="140" t="str">
        <f>VLOOKUP(C297,aðalbók!$A$2:$C$32,2,0)</f>
        <v>Sparisj. Kópavogs, 9572</v>
      </c>
      <c r="E297" s="155" t="s">
        <v>240</v>
      </c>
      <c r="F297" s="155" t="s">
        <v>294</v>
      </c>
      <c r="G297" s="157">
        <v>82500</v>
      </c>
    </row>
    <row r="298" spans="1:7" x14ac:dyDescent="0.25">
      <c r="A298" s="152">
        <v>123</v>
      </c>
      <c r="B298" s="153">
        <v>42991</v>
      </c>
      <c r="C298" s="135" t="s">
        <v>70</v>
      </c>
      <c r="D298" s="140" t="s">
        <v>71</v>
      </c>
      <c r="E298" s="155" t="s">
        <v>272</v>
      </c>
      <c r="F298" s="155" t="s">
        <v>294</v>
      </c>
      <c r="G298" s="157">
        <v>-82500</v>
      </c>
    </row>
    <row r="299" spans="1:7" x14ac:dyDescent="0.25">
      <c r="A299" s="152">
        <v>123</v>
      </c>
      <c r="B299" s="153">
        <v>42991</v>
      </c>
      <c r="C299" s="135">
        <v>7820</v>
      </c>
      <c r="D299" s="140" t="str">
        <f>VLOOKUP(C299,aðalbók!$A$2:$C$32,2,0)</f>
        <v>Sparisj. Kópavogs, 9572</v>
      </c>
      <c r="E299" s="154" t="s">
        <v>272</v>
      </c>
      <c r="F299" s="154" t="s">
        <v>294</v>
      </c>
      <c r="G299" s="157">
        <v>650</v>
      </c>
    </row>
    <row r="300" spans="1:7" x14ac:dyDescent="0.25">
      <c r="A300" s="152">
        <v>123</v>
      </c>
      <c r="B300" s="153">
        <v>42991</v>
      </c>
      <c r="C300" s="135" t="s">
        <v>70</v>
      </c>
      <c r="D300" s="140" t="s">
        <v>71</v>
      </c>
      <c r="E300" s="154" t="s">
        <v>272</v>
      </c>
      <c r="F300" s="154" t="s">
        <v>294</v>
      </c>
      <c r="G300" s="157">
        <v>-650</v>
      </c>
    </row>
    <row r="301" spans="1:7" x14ac:dyDescent="0.25">
      <c r="A301" s="152">
        <v>124</v>
      </c>
      <c r="B301" s="153">
        <v>42999</v>
      </c>
      <c r="C301" s="135">
        <v>7820</v>
      </c>
      <c r="D301" s="140" t="str">
        <f>VLOOKUP(C301,aðalbók!$A$2:$C$32,2,0)</f>
        <v>Sparisj. Kópavogs, 9572</v>
      </c>
      <c r="E301" s="155" t="s">
        <v>242</v>
      </c>
      <c r="F301" s="155" t="s">
        <v>237</v>
      </c>
      <c r="G301" s="156">
        <v>-7000</v>
      </c>
    </row>
    <row r="302" spans="1:7" x14ac:dyDescent="0.25">
      <c r="A302" s="152">
        <v>124</v>
      </c>
      <c r="B302" s="153">
        <v>42999</v>
      </c>
      <c r="C302" s="135" t="s">
        <v>211</v>
      </c>
      <c r="D302" s="140" t="s">
        <v>130</v>
      </c>
      <c r="E302" s="155" t="s">
        <v>295</v>
      </c>
      <c r="F302" s="155" t="s">
        <v>237</v>
      </c>
      <c r="G302" s="156">
        <v>7000</v>
      </c>
    </row>
    <row r="303" spans="1:7" x14ac:dyDescent="0.25">
      <c r="A303" s="152">
        <v>125</v>
      </c>
      <c r="B303" s="153">
        <v>43005</v>
      </c>
      <c r="C303" s="135">
        <v>7820</v>
      </c>
      <c r="D303" s="140" t="str">
        <f>VLOOKUP(C303,aðalbók!$A$2:$C$32,2,0)</f>
        <v>Sparisj. Kópavogs, 9572</v>
      </c>
      <c r="E303" s="155" t="s">
        <v>240</v>
      </c>
      <c r="F303" s="155" t="s">
        <v>296</v>
      </c>
      <c r="G303" s="157">
        <v>40500</v>
      </c>
    </row>
    <row r="304" spans="1:7" x14ac:dyDescent="0.25">
      <c r="A304" s="152">
        <v>125</v>
      </c>
      <c r="B304" s="153">
        <v>43005</v>
      </c>
      <c r="C304" s="135">
        <v>7820</v>
      </c>
      <c r="D304" s="140" t="str">
        <f>VLOOKUP(C304,aðalbók!$A$2:$C$32,2,0)</f>
        <v>Sparisj. Kópavogs, 9572</v>
      </c>
      <c r="E304" s="155" t="s">
        <v>240</v>
      </c>
      <c r="F304" s="155" t="s">
        <v>296</v>
      </c>
      <c r="G304" s="157">
        <v>500</v>
      </c>
    </row>
    <row r="305" spans="1:7" x14ac:dyDescent="0.25">
      <c r="A305" s="152">
        <v>125</v>
      </c>
      <c r="B305" s="153">
        <v>43005</v>
      </c>
      <c r="C305" s="135">
        <v>7820</v>
      </c>
      <c r="D305" s="140" t="str">
        <f>VLOOKUP(C305,aðalbók!$A$2:$C$32,2,0)</f>
        <v>Sparisj. Kópavogs, 9572</v>
      </c>
      <c r="E305" s="154" t="s">
        <v>240</v>
      </c>
      <c r="F305" s="154" t="s">
        <v>296</v>
      </c>
      <c r="G305" s="157">
        <v>7359</v>
      </c>
    </row>
    <row r="306" spans="1:7" x14ac:dyDescent="0.25">
      <c r="A306" s="152">
        <v>125</v>
      </c>
      <c r="B306" s="153">
        <v>43005</v>
      </c>
      <c r="C306" s="135" t="s">
        <v>70</v>
      </c>
      <c r="D306" s="140" t="s">
        <v>71</v>
      </c>
      <c r="E306" s="154" t="s">
        <v>272</v>
      </c>
      <c r="F306" s="154" t="s">
        <v>296</v>
      </c>
      <c r="G306" s="157">
        <v>-48359</v>
      </c>
    </row>
    <row r="307" spans="1:7" x14ac:dyDescent="0.25">
      <c r="A307" s="152">
        <v>126</v>
      </c>
      <c r="B307" s="153">
        <v>43006</v>
      </c>
      <c r="C307" s="135">
        <v>7820</v>
      </c>
      <c r="D307" s="140" t="str">
        <f>VLOOKUP(C307,aðalbók!$A$2:$C$32,2,0)</f>
        <v>Sparisj. Kópavogs, 9572</v>
      </c>
      <c r="E307" s="155" t="s">
        <v>185</v>
      </c>
      <c r="F307" s="155" t="s">
        <v>164</v>
      </c>
      <c r="G307" s="156">
        <v>-3932</v>
      </c>
    </row>
    <row r="308" spans="1:7" x14ac:dyDescent="0.25">
      <c r="A308" s="152">
        <v>126</v>
      </c>
      <c r="B308" s="153">
        <v>43006</v>
      </c>
      <c r="C308" s="135" t="s">
        <v>85</v>
      </c>
      <c r="D308" s="140" t="s">
        <v>86</v>
      </c>
      <c r="E308" s="155" t="s">
        <v>185</v>
      </c>
      <c r="F308" s="155" t="s">
        <v>164</v>
      </c>
      <c r="G308" s="156">
        <v>3932</v>
      </c>
    </row>
    <row r="309" spans="1:7" x14ac:dyDescent="0.25">
      <c r="A309" s="152">
        <v>127</v>
      </c>
      <c r="B309" s="153">
        <v>43019</v>
      </c>
      <c r="C309" s="135">
        <v>7820</v>
      </c>
      <c r="D309" s="140" t="str">
        <f>VLOOKUP(C309,aðalbók!$A$2:$C$32,2,0)</f>
        <v>Sparisj. Kópavogs, 9572</v>
      </c>
      <c r="E309" s="155" t="s">
        <v>240</v>
      </c>
      <c r="F309" s="155" t="s">
        <v>297</v>
      </c>
      <c r="G309" s="157">
        <v>31500</v>
      </c>
    </row>
    <row r="310" spans="1:7" x14ac:dyDescent="0.25">
      <c r="A310" s="152">
        <v>127</v>
      </c>
      <c r="B310" s="153">
        <v>43019</v>
      </c>
      <c r="C310" s="135">
        <v>7820</v>
      </c>
      <c r="D310" s="140" t="str">
        <f>VLOOKUP(C310,aðalbók!$A$2:$C$32,2,0)</f>
        <v>Sparisj. Kópavogs, 9572</v>
      </c>
      <c r="E310" s="154" t="s">
        <v>272</v>
      </c>
      <c r="F310" s="154" t="s">
        <v>297</v>
      </c>
      <c r="G310" s="157">
        <v>1998</v>
      </c>
    </row>
    <row r="311" spans="1:7" x14ac:dyDescent="0.25">
      <c r="A311" s="152">
        <v>127</v>
      </c>
      <c r="B311" s="153">
        <v>43019</v>
      </c>
      <c r="C311" s="135" t="s">
        <v>70</v>
      </c>
      <c r="D311" s="140" t="s">
        <v>71</v>
      </c>
      <c r="E311" s="154" t="s">
        <v>272</v>
      </c>
      <c r="F311" s="154" t="s">
        <v>297</v>
      </c>
      <c r="G311" s="157">
        <v>-33498</v>
      </c>
    </row>
    <row r="312" spans="1:7" x14ac:dyDescent="0.25">
      <c r="A312" s="152">
        <v>128</v>
      </c>
      <c r="B312" s="153">
        <v>43033</v>
      </c>
      <c r="C312" s="135">
        <v>7820</v>
      </c>
      <c r="D312" s="140" t="str">
        <f>VLOOKUP(C312,aðalbók!$A$2:$C$32,2,0)</f>
        <v>Sparisj. Kópavogs, 9572</v>
      </c>
      <c r="E312" s="155" t="s">
        <v>210</v>
      </c>
      <c r="F312" s="154" t="s">
        <v>300</v>
      </c>
      <c r="G312" s="156">
        <v>-10999</v>
      </c>
    </row>
    <row r="313" spans="1:7" x14ac:dyDescent="0.25">
      <c r="A313" s="152">
        <v>128</v>
      </c>
      <c r="B313" s="153">
        <v>43033</v>
      </c>
      <c r="C313" s="135" t="s">
        <v>87</v>
      </c>
      <c r="D313" s="140" t="s">
        <v>88</v>
      </c>
      <c r="E313" s="155" t="s">
        <v>210</v>
      </c>
      <c r="F313" s="154" t="s">
        <v>300</v>
      </c>
      <c r="G313" s="156">
        <v>10999</v>
      </c>
    </row>
    <row r="314" spans="1:7" x14ac:dyDescent="0.25">
      <c r="A314" s="152">
        <v>129</v>
      </c>
      <c r="B314" s="153">
        <v>43033</v>
      </c>
      <c r="C314" s="135">
        <v>7820</v>
      </c>
      <c r="D314" s="140" t="str">
        <f>VLOOKUP(C314,aðalbók!$A$2:$C$32,2,0)</f>
        <v>Sparisj. Kópavogs, 9572</v>
      </c>
      <c r="E314" s="155" t="s">
        <v>240</v>
      </c>
      <c r="F314" s="155" t="s">
        <v>298</v>
      </c>
      <c r="G314" s="157">
        <v>48500</v>
      </c>
    </row>
    <row r="315" spans="1:7" x14ac:dyDescent="0.25">
      <c r="A315" s="152">
        <v>129</v>
      </c>
      <c r="B315" s="153">
        <v>43033</v>
      </c>
      <c r="C315" s="135">
        <v>7820</v>
      </c>
      <c r="D315" s="140" t="str">
        <f>VLOOKUP(C315,aðalbók!$A$2:$C$32,2,0)</f>
        <v>Sparisj. Kópavogs, 9572</v>
      </c>
      <c r="E315" s="154" t="s">
        <v>272</v>
      </c>
      <c r="F315" s="154" t="s">
        <v>298</v>
      </c>
      <c r="G315" s="157">
        <v>704</v>
      </c>
    </row>
    <row r="316" spans="1:7" x14ac:dyDescent="0.25">
      <c r="A316" s="152">
        <v>129</v>
      </c>
      <c r="B316" s="153">
        <v>43033</v>
      </c>
      <c r="C316" s="135" t="s">
        <v>70</v>
      </c>
      <c r="D316" s="140" t="s">
        <v>71</v>
      </c>
      <c r="E316" s="154" t="s">
        <v>272</v>
      </c>
      <c r="F316" s="154" t="s">
        <v>298</v>
      </c>
      <c r="G316" s="157">
        <v>-49204</v>
      </c>
    </row>
    <row r="317" spans="1:7" x14ac:dyDescent="0.25">
      <c r="A317" s="152">
        <v>130</v>
      </c>
      <c r="B317" s="153">
        <v>43038</v>
      </c>
      <c r="C317" s="135">
        <v>7820</v>
      </c>
      <c r="D317" s="140" t="str">
        <f>VLOOKUP(C317,aðalbók!$A$2:$C$32,2,0)</f>
        <v>Sparisj. Kópavogs, 9572</v>
      </c>
      <c r="E317" s="155" t="s">
        <v>184</v>
      </c>
      <c r="F317" s="154" t="s">
        <v>301</v>
      </c>
      <c r="G317" s="156">
        <v>-895</v>
      </c>
    </row>
    <row r="318" spans="1:7" x14ac:dyDescent="0.25">
      <c r="A318" s="152">
        <v>130</v>
      </c>
      <c r="B318" s="153">
        <v>43038</v>
      </c>
      <c r="C318" s="135" t="s">
        <v>83</v>
      </c>
      <c r="D318" s="159" t="s">
        <v>84</v>
      </c>
      <c r="E318" s="155" t="s">
        <v>184</v>
      </c>
      <c r="F318" s="154" t="s">
        <v>301</v>
      </c>
      <c r="G318" s="156">
        <v>895</v>
      </c>
    </row>
    <row r="319" spans="1:7" x14ac:dyDescent="0.25">
      <c r="A319" s="152">
        <v>131</v>
      </c>
      <c r="B319" s="153">
        <v>43039</v>
      </c>
      <c r="C319" s="135">
        <v>7820</v>
      </c>
      <c r="D319" s="140" t="str">
        <f>VLOOKUP(C319,aðalbók!$A$2:$C$32,2,0)</f>
        <v>Sparisj. Kópavogs, 9572</v>
      </c>
      <c r="E319" s="155" t="s">
        <v>185</v>
      </c>
      <c r="F319" s="155" t="s">
        <v>164</v>
      </c>
      <c r="G319" s="156">
        <v>-17216</v>
      </c>
    </row>
    <row r="320" spans="1:7" x14ac:dyDescent="0.25">
      <c r="A320" s="152">
        <v>131</v>
      </c>
      <c r="B320" s="153">
        <v>43039</v>
      </c>
      <c r="C320" s="135" t="s">
        <v>85</v>
      </c>
      <c r="D320" s="140" t="s">
        <v>86</v>
      </c>
      <c r="E320" s="155" t="s">
        <v>185</v>
      </c>
      <c r="F320" s="155" t="s">
        <v>164</v>
      </c>
      <c r="G320" s="156">
        <v>17216</v>
      </c>
    </row>
    <row r="321" spans="1:7" x14ac:dyDescent="0.25">
      <c r="A321" s="152">
        <v>132</v>
      </c>
      <c r="B321" s="153">
        <v>43040</v>
      </c>
      <c r="C321" s="135">
        <v>7820</v>
      </c>
      <c r="D321" s="140" t="str">
        <f>VLOOKUP(C321,aðalbók!$A$2:$C$32,2,0)</f>
        <v>Sparisj. Kópavogs, 9572</v>
      </c>
      <c r="E321" s="155" t="s">
        <v>161</v>
      </c>
      <c r="F321" s="155" t="s">
        <v>237</v>
      </c>
      <c r="G321" s="156">
        <v>-33872</v>
      </c>
    </row>
    <row r="322" spans="1:7" x14ac:dyDescent="0.25">
      <c r="A322" s="152">
        <v>132</v>
      </c>
      <c r="B322" s="153">
        <v>43040</v>
      </c>
      <c r="C322" s="135" t="s">
        <v>211</v>
      </c>
      <c r="D322" s="140" t="s">
        <v>130</v>
      </c>
      <c r="E322" s="155" t="s">
        <v>161</v>
      </c>
      <c r="F322" s="155" t="s">
        <v>237</v>
      </c>
      <c r="G322" s="156">
        <v>33872</v>
      </c>
    </row>
    <row r="323" spans="1:7" x14ac:dyDescent="0.25">
      <c r="A323" s="152">
        <v>133</v>
      </c>
      <c r="B323" s="153">
        <v>43047</v>
      </c>
      <c r="C323" s="135">
        <v>7820</v>
      </c>
      <c r="D323" s="140" t="str">
        <f>VLOOKUP(C323,aðalbók!$A$2:$C$32,2,0)</f>
        <v>Sparisj. Kópavogs, 9572</v>
      </c>
      <c r="E323" s="155" t="s">
        <v>62</v>
      </c>
      <c r="F323" s="154" t="s">
        <v>299</v>
      </c>
      <c r="G323" s="157">
        <v>1000</v>
      </c>
    </row>
    <row r="324" spans="1:7" x14ac:dyDescent="0.25">
      <c r="A324" s="152">
        <v>133</v>
      </c>
      <c r="B324" s="153">
        <v>43047</v>
      </c>
      <c r="C324" s="135">
        <v>7820</v>
      </c>
      <c r="D324" s="140" t="str">
        <f>VLOOKUP(C324,aðalbók!$A$2:$C$32,2,0)</f>
        <v>Sparisj. Kópavogs, 9572</v>
      </c>
      <c r="E324" s="155" t="s">
        <v>240</v>
      </c>
      <c r="F324" s="155" t="s">
        <v>299</v>
      </c>
      <c r="G324" s="157">
        <v>27000</v>
      </c>
    </row>
    <row r="325" spans="1:7" x14ac:dyDescent="0.25">
      <c r="A325" s="152">
        <v>133</v>
      </c>
      <c r="B325" s="153">
        <v>43047</v>
      </c>
      <c r="C325" s="135" t="s">
        <v>70</v>
      </c>
      <c r="D325" s="140" t="s">
        <v>71</v>
      </c>
      <c r="E325" s="155" t="s">
        <v>272</v>
      </c>
      <c r="F325" s="155" t="s">
        <v>299</v>
      </c>
      <c r="G325" s="157">
        <v>-28000</v>
      </c>
    </row>
    <row r="326" spans="1:7" x14ac:dyDescent="0.25">
      <c r="A326" s="152">
        <v>134</v>
      </c>
      <c r="B326" s="153">
        <v>43049</v>
      </c>
      <c r="C326" s="135">
        <v>7820</v>
      </c>
      <c r="D326" s="140" t="str">
        <f>VLOOKUP(C326,aðalbók!$A$2:$C$32,2,0)</f>
        <v>Sparisj. Kópavogs, 9572</v>
      </c>
      <c r="E326" s="155" t="s">
        <v>216</v>
      </c>
      <c r="F326" s="154" t="s">
        <v>303</v>
      </c>
      <c r="G326" s="156">
        <v>-250</v>
      </c>
    </row>
    <row r="327" spans="1:7" x14ac:dyDescent="0.25">
      <c r="A327" s="152">
        <v>134</v>
      </c>
      <c r="B327" s="153">
        <v>43049</v>
      </c>
      <c r="C327" s="135" t="s">
        <v>87</v>
      </c>
      <c r="D327" s="140" t="s">
        <v>88</v>
      </c>
      <c r="E327" s="155" t="s">
        <v>302</v>
      </c>
      <c r="F327" s="154" t="s">
        <v>303</v>
      </c>
      <c r="G327" s="156">
        <v>250</v>
      </c>
    </row>
    <row r="328" spans="1:7" x14ac:dyDescent="0.25">
      <c r="A328" s="152">
        <v>135</v>
      </c>
      <c r="B328" s="153">
        <v>43063</v>
      </c>
      <c r="C328" s="135">
        <v>7820</v>
      </c>
      <c r="D328" s="140" t="str">
        <f>VLOOKUP(C328,aðalbók!$A$2:$C$32,2,0)</f>
        <v>Sparisj. Kópavogs, 9572</v>
      </c>
      <c r="E328" s="155" t="s">
        <v>216</v>
      </c>
      <c r="F328" s="154" t="s">
        <v>303</v>
      </c>
      <c r="G328" s="156">
        <v>-450</v>
      </c>
    </row>
    <row r="329" spans="1:7" x14ac:dyDescent="0.25">
      <c r="A329" s="152">
        <v>135</v>
      </c>
      <c r="B329" s="153">
        <v>43063</v>
      </c>
      <c r="C329" s="135" t="s">
        <v>87</v>
      </c>
      <c r="D329" s="140" t="s">
        <v>88</v>
      </c>
      <c r="E329" s="155" t="s">
        <v>302</v>
      </c>
      <c r="F329" s="154" t="s">
        <v>303</v>
      </c>
      <c r="G329" s="156">
        <v>450</v>
      </c>
    </row>
    <row r="330" spans="1:7" x14ac:dyDescent="0.25">
      <c r="A330" s="152">
        <v>136</v>
      </c>
      <c r="B330" s="153">
        <v>43080</v>
      </c>
      <c r="C330" s="135">
        <v>7820</v>
      </c>
      <c r="D330" s="140" t="str">
        <f>VLOOKUP(C330,aðalbók!$A$2:$C$32,2,0)</f>
        <v>Sparisj. Kópavogs, 9572</v>
      </c>
      <c r="E330" s="155" t="s">
        <v>206</v>
      </c>
      <c r="F330" s="154" t="s">
        <v>304</v>
      </c>
      <c r="G330" s="156">
        <v>-7808</v>
      </c>
    </row>
    <row r="331" spans="1:7" x14ac:dyDescent="0.25">
      <c r="A331" s="152">
        <v>136</v>
      </c>
      <c r="B331" s="153">
        <v>43080</v>
      </c>
      <c r="C331" s="135" t="s">
        <v>78</v>
      </c>
      <c r="D331" s="140" t="s">
        <v>79</v>
      </c>
      <c r="E331" s="155" t="s">
        <v>206</v>
      </c>
      <c r="F331" s="154" t="s">
        <v>304</v>
      </c>
      <c r="G331" s="156">
        <v>7808</v>
      </c>
    </row>
    <row r="332" spans="1:7" x14ac:dyDescent="0.25">
      <c r="A332" s="152">
        <v>137</v>
      </c>
      <c r="B332" s="153">
        <v>43083</v>
      </c>
      <c r="C332" s="135">
        <v>7820</v>
      </c>
      <c r="D332" s="140" t="str">
        <f>VLOOKUP(C332,aðalbók!$A$2:$C$32,2,0)</f>
        <v>Sparisj. Kópavogs, 9572</v>
      </c>
      <c r="E332" s="155" t="s">
        <v>206</v>
      </c>
      <c r="F332" s="154" t="s">
        <v>304</v>
      </c>
      <c r="G332" s="156">
        <v>-2906</v>
      </c>
    </row>
    <row r="333" spans="1:7" x14ac:dyDescent="0.25">
      <c r="A333" s="152">
        <v>137</v>
      </c>
      <c r="B333" s="153">
        <v>43083</v>
      </c>
      <c r="C333" s="135" t="s">
        <v>78</v>
      </c>
      <c r="D333" s="140" t="s">
        <v>79</v>
      </c>
      <c r="E333" s="155" t="s">
        <v>206</v>
      </c>
      <c r="F333" s="154" t="s">
        <v>304</v>
      </c>
      <c r="G333" s="156">
        <v>2906</v>
      </c>
    </row>
    <row r="334" spans="1:7" x14ac:dyDescent="0.25">
      <c r="A334" s="152">
        <v>138</v>
      </c>
      <c r="B334" s="153">
        <v>43056</v>
      </c>
      <c r="C334" s="135">
        <v>7820</v>
      </c>
      <c r="D334" s="140" t="str">
        <f>VLOOKUP(C334,aðalbók!$A$2:$C$32,2,0)</f>
        <v>Sparisj. Kópavogs, 9572</v>
      </c>
      <c r="E334" s="155" t="s">
        <v>208</v>
      </c>
      <c r="F334" s="154" t="s">
        <v>305</v>
      </c>
      <c r="G334" s="156">
        <v>-1170</v>
      </c>
    </row>
    <row r="335" spans="1:7" x14ac:dyDescent="0.25">
      <c r="A335" s="152">
        <v>138</v>
      </c>
      <c r="B335" s="153">
        <v>43056</v>
      </c>
      <c r="C335" s="135" t="s">
        <v>87</v>
      </c>
      <c r="D335" s="140" t="s">
        <v>88</v>
      </c>
      <c r="E335" s="155" t="s">
        <v>208</v>
      </c>
      <c r="F335" s="154" t="s">
        <v>305</v>
      </c>
      <c r="G335" s="156">
        <v>1170</v>
      </c>
    </row>
    <row r="336" spans="1:7" x14ac:dyDescent="0.25">
      <c r="A336" s="152">
        <v>139</v>
      </c>
      <c r="B336" s="153">
        <v>43061</v>
      </c>
      <c r="C336" s="135">
        <v>7820</v>
      </c>
      <c r="D336" s="140" t="str">
        <f>VLOOKUP(C336,aðalbók!$A$2:$C$32,2,0)</f>
        <v>Sparisj. Kópavogs, 9572</v>
      </c>
      <c r="E336" s="155" t="s">
        <v>272</v>
      </c>
      <c r="F336" s="154" t="s">
        <v>306</v>
      </c>
      <c r="G336" s="157">
        <v>37500</v>
      </c>
    </row>
    <row r="337" spans="1:7" x14ac:dyDescent="0.25">
      <c r="A337" s="152">
        <v>139</v>
      </c>
      <c r="B337" s="153">
        <v>43061</v>
      </c>
      <c r="C337" s="135">
        <v>7820</v>
      </c>
      <c r="D337" s="140" t="str">
        <f>VLOOKUP(C337,aðalbók!$A$2:$C$32,2,0)</f>
        <v>Sparisj. Kópavogs, 9572</v>
      </c>
      <c r="E337" s="154" t="s">
        <v>272</v>
      </c>
      <c r="F337" s="154" t="s">
        <v>306</v>
      </c>
      <c r="G337" s="157">
        <v>2350</v>
      </c>
    </row>
    <row r="338" spans="1:7" x14ac:dyDescent="0.25">
      <c r="A338" s="152">
        <v>139</v>
      </c>
      <c r="B338" s="153">
        <v>43061</v>
      </c>
      <c r="C338" s="135" t="s">
        <v>70</v>
      </c>
      <c r="D338" s="140" t="s">
        <v>71</v>
      </c>
      <c r="E338" s="154" t="s">
        <v>272</v>
      </c>
      <c r="F338" s="154" t="s">
        <v>306</v>
      </c>
      <c r="G338" s="157">
        <v>-39850</v>
      </c>
    </row>
    <row r="339" spans="1:7" x14ac:dyDescent="0.25">
      <c r="A339" s="152">
        <v>140</v>
      </c>
      <c r="B339" s="153">
        <v>43066</v>
      </c>
      <c r="C339" s="135">
        <v>7820</v>
      </c>
      <c r="D339" s="140" t="str">
        <f>VLOOKUP(C339,aðalbók!$A$2:$C$32,2,0)</f>
        <v>Sparisj. Kópavogs, 9572</v>
      </c>
      <c r="E339" s="155" t="s">
        <v>184</v>
      </c>
      <c r="F339" s="154" t="s">
        <v>307</v>
      </c>
      <c r="G339" s="156">
        <v>-2722</v>
      </c>
    </row>
    <row r="340" spans="1:7" x14ac:dyDescent="0.25">
      <c r="A340" s="152">
        <v>140</v>
      </c>
      <c r="B340" s="153">
        <v>43066</v>
      </c>
      <c r="C340" s="135" t="s">
        <v>82</v>
      </c>
      <c r="D340" s="159" t="s">
        <v>59</v>
      </c>
      <c r="E340" s="155" t="s">
        <v>184</v>
      </c>
      <c r="F340" s="154" t="s">
        <v>307</v>
      </c>
      <c r="G340" s="156">
        <v>2722</v>
      </c>
    </row>
    <row r="341" spans="1:7" x14ac:dyDescent="0.25">
      <c r="A341" s="152">
        <v>141</v>
      </c>
      <c r="B341" s="153">
        <v>43069</v>
      </c>
      <c r="C341" s="135">
        <v>7820</v>
      </c>
      <c r="D341" s="140" t="str">
        <f>VLOOKUP(C341,aðalbók!$A$2:$C$32,2,0)</f>
        <v>Sparisj. Kópavogs, 9572</v>
      </c>
      <c r="E341" s="155" t="s">
        <v>185</v>
      </c>
      <c r="F341" s="155" t="s">
        <v>164</v>
      </c>
      <c r="G341" s="156">
        <v>-12374</v>
      </c>
    </row>
    <row r="342" spans="1:7" x14ac:dyDescent="0.25">
      <c r="A342" s="152">
        <v>141</v>
      </c>
      <c r="B342" s="153">
        <v>43069</v>
      </c>
      <c r="C342" s="135" t="s">
        <v>85</v>
      </c>
      <c r="D342" s="140" t="s">
        <v>86</v>
      </c>
      <c r="E342" s="155" t="s">
        <v>185</v>
      </c>
      <c r="F342" s="155" t="s">
        <v>164</v>
      </c>
      <c r="G342" s="156">
        <v>12374</v>
      </c>
    </row>
    <row r="343" spans="1:7" x14ac:dyDescent="0.25">
      <c r="A343" s="152">
        <v>142</v>
      </c>
      <c r="B343" s="153">
        <v>43074</v>
      </c>
      <c r="C343" s="135">
        <v>7820</v>
      </c>
      <c r="D343" s="140" t="str">
        <f>VLOOKUP(C343,aðalbók!$A$2:$C$32,2,0)</f>
        <v>Sparisj. Kópavogs, 9572</v>
      </c>
      <c r="E343" s="155" t="s">
        <v>206</v>
      </c>
      <c r="F343" s="154" t="s">
        <v>270</v>
      </c>
      <c r="G343" s="156">
        <v>-1655</v>
      </c>
    </row>
    <row r="344" spans="1:7" x14ac:dyDescent="0.25">
      <c r="A344" s="152">
        <v>142</v>
      </c>
      <c r="B344" s="153">
        <v>43074</v>
      </c>
      <c r="C344" s="135" t="s">
        <v>78</v>
      </c>
      <c r="D344" s="140" t="s">
        <v>79</v>
      </c>
      <c r="E344" s="155" t="s">
        <v>206</v>
      </c>
      <c r="F344" s="154" t="s">
        <v>270</v>
      </c>
      <c r="G344" s="156">
        <v>1655</v>
      </c>
    </row>
    <row r="345" spans="1:7" x14ac:dyDescent="0.25">
      <c r="A345" s="152">
        <v>143</v>
      </c>
      <c r="B345" s="153">
        <v>43075</v>
      </c>
      <c r="C345" s="135">
        <v>7820</v>
      </c>
      <c r="D345" s="140" t="str">
        <f>VLOOKUP(C345,aðalbók!$A$2:$C$32,2,0)</f>
        <v>Sparisj. Kópavogs, 9572</v>
      </c>
      <c r="E345" s="155" t="s">
        <v>159</v>
      </c>
      <c r="F345" s="155" t="s">
        <v>310</v>
      </c>
      <c r="G345" s="156">
        <v>-8998</v>
      </c>
    </row>
    <row r="346" spans="1:7" x14ac:dyDescent="0.25">
      <c r="A346" s="152">
        <v>143</v>
      </c>
      <c r="B346" s="153">
        <v>43075</v>
      </c>
      <c r="C346" s="135" t="s">
        <v>87</v>
      </c>
      <c r="D346" s="140" t="s">
        <v>88</v>
      </c>
      <c r="E346" s="155" t="s">
        <v>308</v>
      </c>
      <c r="F346" s="155" t="s">
        <v>309</v>
      </c>
      <c r="G346" s="156">
        <v>8998</v>
      </c>
    </row>
    <row r="347" spans="1:7" x14ac:dyDescent="0.25">
      <c r="A347" s="152">
        <v>144</v>
      </c>
      <c r="B347" s="153">
        <v>43076</v>
      </c>
      <c r="C347" s="135">
        <v>7820</v>
      </c>
      <c r="D347" s="140" t="str">
        <f>VLOOKUP(C347,aðalbók!$A$2:$C$32,2,0)</f>
        <v>Sparisj. Kópavogs, 9572</v>
      </c>
      <c r="E347" s="155" t="s">
        <v>244</v>
      </c>
      <c r="F347" s="154" t="s">
        <v>311</v>
      </c>
      <c r="G347" s="156">
        <v>-10095</v>
      </c>
    </row>
    <row r="348" spans="1:7" x14ac:dyDescent="0.25">
      <c r="A348" s="152">
        <v>144</v>
      </c>
      <c r="B348" s="153">
        <v>43076</v>
      </c>
      <c r="C348" s="135" t="s">
        <v>82</v>
      </c>
      <c r="D348" s="140" t="s">
        <v>59</v>
      </c>
      <c r="E348" s="155" t="s">
        <v>244</v>
      </c>
      <c r="F348" s="154" t="s">
        <v>311</v>
      </c>
      <c r="G348" s="156">
        <v>10095</v>
      </c>
    </row>
    <row r="349" spans="1:7" x14ac:dyDescent="0.25">
      <c r="A349" s="152">
        <v>145</v>
      </c>
      <c r="B349" s="153">
        <v>43077</v>
      </c>
      <c r="C349" s="135">
        <v>7820</v>
      </c>
      <c r="D349" s="140" t="str">
        <f>VLOOKUP(C349,aðalbók!$A$2:$C$32,2,0)</f>
        <v>Sparisj. Kópavogs, 9572</v>
      </c>
      <c r="E349" s="155" t="s">
        <v>243</v>
      </c>
      <c r="F349" s="154" t="s">
        <v>312</v>
      </c>
      <c r="G349" s="157">
        <v>42000</v>
      </c>
    </row>
    <row r="350" spans="1:7" x14ac:dyDescent="0.25">
      <c r="A350" s="152">
        <v>145</v>
      </c>
      <c r="B350" s="153">
        <v>43077</v>
      </c>
      <c r="C350" s="135" t="s">
        <v>70</v>
      </c>
      <c r="D350" s="140" t="s">
        <v>71</v>
      </c>
      <c r="E350" s="155" t="s">
        <v>272</v>
      </c>
      <c r="F350" s="154" t="s">
        <v>312</v>
      </c>
      <c r="G350" s="157">
        <v>-42000</v>
      </c>
    </row>
    <row r="351" spans="1:7" x14ac:dyDescent="0.25">
      <c r="A351" s="152">
        <v>146</v>
      </c>
      <c r="B351" s="153">
        <v>43080</v>
      </c>
      <c r="C351" s="135">
        <v>7820</v>
      </c>
      <c r="D351" s="140" t="str">
        <f>VLOOKUP(C351,aðalbók!$A$2:$C$32,2,0)</f>
        <v>Sparisj. Kópavogs, 9572</v>
      </c>
      <c r="E351" s="155" t="s">
        <v>245</v>
      </c>
      <c r="F351" s="154" t="s">
        <v>237</v>
      </c>
      <c r="G351" s="156">
        <v>-5000</v>
      </c>
    </row>
    <row r="352" spans="1:7" x14ac:dyDescent="0.25">
      <c r="A352" s="152">
        <v>146</v>
      </c>
      <c r="B352" s="153">
        <v>43080</v>
      </c>
      <c r="C352" s="135" t="s">
        <v>211</v>
      </c>
      <c r="D352" s="140" t="s">
        <v>130</v>
      </c>
      <c r="E352" s="155" t="s">
        <v>245</v>
      </c>
      <c r="F352" s="154" t="s">
        <v>237</v>
      </c>
      <c r="G352" s="156">
        <v>5000</v>
      </c>
    </row>
    <row r="353" spans="1:7" x14ac:dyDescent="0.25">
      <c r="A353" s="152">
        <v>147</v>
      </c>
      <c r="B353" s="153">
        <v>43083</v>
      </c>
      <c r="C353" s="135">
        <v>7820</v>
      </c>
      <c r="D353" s="140" t="str">
        <f>VLOOKUP(C353,aðalbók!$A$2:$C$32,2,0)</f>
        <v>Sparisj. Kópavogs, 9572</v>
      </c>
      <c r="E353" s="155" t="s">
        <v>159</v>
      </c>
      <c r="F353" s="155" t="s">
        <v>237</v>
      </c>
      <c r="G353" s="156">
        <v>-33640</v>
      </c>
    </row>
    <row r="354" spans="1:7" x14ac:dyDescent="0.25">
      <c r="A354" s="152">
        <v>147</v>
      </c>
      <c r="B354" s="153">
        <v>43083</v>
      </c>
      <c r="C354" s="135" t="s">
        <v>211</v>
      </c>
      <c r="D354" s="140" t="s">
        <v>130</v>
      </c>
      <c r="E354" s="155" t="s">
        <v>159</v>
      </c>
      <c r="F354" s="155" t="s">
        <v>237</v>
      </c>
      <c r="G354" s="156">
        <v>33640</v>
      </c>
    </row>
    <row r="355" spans="1:7" x14ac:dyDescent="0.25">
      <c r="A355" s="152">
        <v>148</v>
      </c>
      <c r="B355" s="153">
        <v>43084</v>
      </c>
      <c r="C355" s="135">
        <v>7820</v>
      </c>
      <c r="D355" s="140" t="str">
        <f>VLOOKUP(C355,aðalbók!$A$2:$C$32,2,0)</f>
        <v>Sparisj. Kópavogs, 9572</v>
      </c>
      <c r="E355" s="155" t="s">
        <v>226</v>
      </c>
      <c r="F355" s="155" t="s">
        <v>237</v>
      </c>
      <c r="G355" s="156">
        <v>-11600</v>
      </c>
    </row>
    <row r="356" spans="1:7" x14ac:dyDescent="0.25">
      <c r="A356" s="152">
        <v>148</v>
      </c>
      <c r="B356" s="153">
        <v>43084</v>
      </c>
      <c r="C356" s="135" t="s">
        <v>211</v>
      </c>
      <c r="D356" s="140" t="s">
        <v>130</v>
      </c>
      <c r="E356" s="155" t="s">
        <v>226</v>
      </c>
      <c r="F356" s="155" t="s">
        <v>237</v>
      </c>
      <c r="G356" s="156">
        <v>11600</v>
      </c>
    </row>
    <row r="357" spans="1:7" x14ac:dyDescent="0.25">
      <c r="A357" s="152">
        <v>149</v>
      </c>
      <c r="B357" s="153">
        <v>43084</v>
      </c>
      <c r="C357" s="135">
        <v>7820</v>
      </c>
      <c r="D357" s="140" t="str">
        <f>VLOOKUP(C357,aðalbók!$A$2:$C$32,2,0)</f>
        <v>Sparisj. Kópavogs, 9572</v>
      </c>
      <c r="E357" s="155" t="s">
        <v>186</v>
      </c>
      <c r="F357" s="154" t="s">
        <v>199</v>
      </c>
      <c r="G357" s="156">
        <v>-6717</v>
      </c>
    </row>
    <row r="358" spans="1:7" x14ac:dyDescent="0.25">
      <c r="A358" s="152">
        <v>149</v>
      </c>
      <c r="B358" s="153">
        <v>43084</v>
      </c>
      <c r="C358" s="135" t="s">
        <v>74</v>
      </c>
      <c r="D358" s="140" t="s">
        <v>75</v>
      </c>
      <c r="E358" s="155" t="s">
        <v>313</v>
      </c>
      <c r="F358" s="154" t="s">
        <v>199</v>
      </c>
      <c r="G358" s="156">
        <v>6717</v>
      </c>
    </row>
    <row r="359" spans="1:7" x14ac:dyDescent="0.25">
      <c r="A359" s="152">
        <v>150</v>
      </c>
      <c r="B359" s="153">
        <v>43084</v>
      </c>
      <c r="C359" s="135">
        <v>7820</v>
      </c>
      <c r="D359" s="140" t="str">
        <f>VLOOKUP(C359,aðalbók!$A$2:$C$32,2,0)</f>
        <v>Sparisj. Kópavogs, 9572</v>
      </c>
      <c r="E359" s="155" t="s">
        <v>207</v>
      </c>
      <c r="F359" s="155" t="s">
        <v>237</v>
      </c>
      <c r="G359" s="156">
        <v>-27840</v>
      </c>
    </row>
    <row r="360" spans="1:7" x14ac:dyDescent="0.25">
      <c r="A360" s="152">
        <v>150</v>
      </c>
      <c r="B360" s="153">
        <v>43084</v>
      </c>
      <c r="C360" s="135" t="s">
        <v>211</v>
      </c>
      <c r="D360" s="140" t="s">
        <v>130</v>
      </c>
      <c r="E360" s="155" t="s">
        <v>207</v>
      </c>
      <c r="F360" s="155" t="s">
        <v>237</v>
      </c>
      <c r="G360" s="156">
        <v>27840</v>
      </c>
    </row>
    <row r="361" spans="1:7" x14ac:dyDescent="0.25">
      <c r="A361" s="152">
        <v>151</v>
      </c>
      <c r="B361" s="153">
        <v>43084</v>
      </c>
      <c r="C361" s="135">
        <v>7820</v>
      </c>
      <c r="D361" s="140" t="str">
        <f>VLOOKUP(C361,aðalbók!$A$2:$C$32,2,0)</f>
        <v>Sparisj. Kópavogs, 9572</v>
      </c>
      <c r="E361" s="155" t="s">
        <v>161</v>
      </c>
      <c r="F361" s="155" t="s">
        <v>237</v>
      </c>
      <c r="G361" s="156">
        <v>-14616</v>
      </c>
    </row>
    <row r="362" spans="1:7" x14ac:dyDescent="0.25">
      <c r="A362" s="152">
        <v>151</v>
      </c>
      <c r="B362" s="153">
        <v>43084</v>
      </c>
      <c r="C362" s="135" t="s">
        <v>211</v>
      </c>
      <c r="D362" s="140" t="s">
        <v>130</v>
      </c>
      <c r="E362" s="155" t="s">
        <v>161</v>
      </c>
      <c r="F362" s="155" t="s">
        <v>237</v>
      </c>
      <c r="G362" s="156">
        <v>14616</v>
      </c>
    </row>
    <row r="363" spans="1:7" x14ac:dyDescent="0.25">
      <c r="A363" s="152">
        <v>152</v>
      </c>
      <c r="B363" s="153">
        <v>43084</v>
      </c>
      <c r="C363" s="135">
        <v>7820</v>
      </c>
      <c r="D363" s="140" t="str">
        <f>VLOOKUP(C363,aðalbók!$A$2:$C$32,2,0)</f>
        <v>Sparisj. Kópavogs, 9572</v>
      </c>
      <c r="E363" s="155" t="s">
        <v>217</v>
      </c>
      <c r="F363" s="155" t="s">
        <v>237</v>
      </c>
      <c r="G363" s="156">
        <v>-29812</v>
      </c>
    </row>
    <row r="364" spans="1:7" x14ac:dyDescent="0.25">
      <c r="A364" s="152">
        <v>152</v>
      </c>
      <c r="B364" s="153">
        <v>43084</v>
      </c>
      <c r="C364" s="135" t="s">
        <v>211</v>
      </c>
      <c r="D364" s="140" t="s">
        <v>130</v>
      </c>
      <c r="E364" s="155" t="s">
        <v>217</v>
      </c>
      <c r="F364" s="155" t="s">
        <v>237</v>
      </c>
      <c r="G364" s="156">
        <v>29812</v>
      </c>
    </row>
    <row r="365" spans="1:7" x14ac:dyDescent="0.25">
      <c r="A365" s="152">
        <v>153</v>
      </c>
      <c r="B365" s="153">
        <v>43089</v>
      </c>
      <c r="C365" s="135">
        <v>7820</v>
      </c>
      <c r="D365" s="140" t="str">
        <f>VLOOKUP(C365,aðalbók!$A$2:$C$32,2,0)</f>
        <v>Sparisj. Kópavogs, 9572</v>
      </c>
      <c r="E365" s="155" t="s">
        <v>315</v>
      </c>
      <c r="F365" s="155" t="s">
        <v>314</v>
      </c>
      <c r="G365" s="156">
        <v>-250</v>
      </c>
    </row>
    <row r="366" spans="1:7" x14ac:dyDescent="0.25">
      <c r="A366" s="152">
        <v>153</v>
      </c>
      <c r="B366" s="153">
        <v>43089</v>
      </c>
      <c r="C366" s="135">
        <v>7820</v>
      </c>
      <c r="D366" s="140" t="str">
        <f>VLOOKUP(C366,aðalbók!$A$2:$C$32,2,0)</f>
        <v>Sparisj. Kópavogs, 9572</v>
      </c>
      <c r="E366" s="155" t="s">
        <v>205</v>
      </c>
      <c r="F366" s="155" t="s">
        <v>314</v>
      </c>
      <c r="G366" s="156">
        <v>-6423</v>
      </c>
    </row>
    <row r="367" spans="1:7" x14ac:dyDescent="0.25">
      <c r="A367" s="152">
        <v>153</v>
      </c>
      <c r="B367" s="153">
        <v>43089</v>
      </c>
      <c r="C367" s="135" t="s">
        <v>87</v>
      </c>
      <c r="D367" s="140" t="s">
        <v>88</v>
      </c>
      <c r="E367" s="155" t="s">
        <v>205</v>
      </c>
      <c r="F367" s="155" t="s">
        <v>314</v>
      </c>
      <c r="G367" s="156">
        <v>6673</v>
      </c>
    </row>
    <row r="368" spans="1:7" x14ac:dyDescent="0.25">
      <c r="A368" s="152">
        <v>154</v>
      </c>
      <c r="B368" s="153">
        <v>43097</v>
      </c>
      <c r="C368" s="135">
        <v>7820</v>
      </c>
      <c r="D368" s="140" t="str">
        <f>VLOOKUP(C368,aðalbók!$A$2:$C$32,2,0)</f>
        <v>Sparisj. Kópavogs, 9572</v>
      </c>
      <c r="E368" s="155" t="s">
        <v>185</v>
      </c>
      <c r="F368" s="155" t="s">
        <v>164</v>
      </c>
      <c r="G368" s="156">
        <v>-12784</v>
      </c>
    </row>
    <row r="369" spans="1:7" x14ac:dyDescent="0.25">
      <c r="A369" s="152">
        <v>154</v>
      </c>
      <c r="B369" s="153">
        <v>43097</v>
      </c>
      <c r="C369" s="135" t="s">
        <v>85</v>
      </c>
      <c r="D369" s="140" t="s">
        <v>86</v>
      </c>
      <c r="E369" s="155" t="s">
        <v>185</v>
      </c>
      <c r="F369" s="155" t="s">
        <v>164</v>
      </c>
      <c r="G369" s="156">
        <v>12784</v>
      </c>
    </row>
    <row r="370" spans="1:7" x14ac:dyDescent="0.25">
      <c r="A370" s="152">
        <v>155</v>
      </c>
      <c r="B370" s="153">
        <v>43097</v>
      </c>
      <c r="C370" s="135">
        <v>7820</v>
      </c>
      <c r="D370" s="140" t="str">
        <f>VLOOKUP(C370,aðalbók!$A$2:$C$32,2,0)</f>
        <v>Sparisj. Kópavogs, 9572</v>
      </c>
      <c r="E370" s="155" t="s">
        <v>159</v>
      </c>
      <c r="F370" s="155" t="s">
        <v>316</v>
      </c>
      <c r="G370" s="156">
        <v>-10408</v>
      </c>
    </row>
    <row r="371" spans="1:7" x14ac:dyDescent="0.25">
      <c r="A371" s="152">
        <v>155</v>
      </c>
      <c r="B371" s="153">
        <v>43097</v>
      </c>
      <c r="C371" s="135" t="s">
        <v>87</v>
      </c>
      <c r="D371" s="140" t="s">
        <v>88</v>
      </c>
      <c r="E371" s="155" t="s">
        <v>308</v>
      </c>
      <c r="F371" s="155" t="s">
        <v>316</v>
      </c>
      <c r="G371" s="156">
        <v>10408</v>
      </c>
    </row>
    <row r="372" spans="1:7" x14ac:dyDescent="0.25">
      <c r="A372" s="152">
        <v>156</v>
      </c>
      <c r="B372" s="153">
        <v>43098</v>
      </c>
      <c r="C372" s="135">
        <v>7820</v>
      </c>
      <c r="D372" s="140" t="str">
        <f>VLOOKUP(C372,aðalbók!$A$2:$C$32,2,0)</f>
        <v>Sparisj. Kópavogs, 9572</v>
      </c>
      <c r="E372" s="155" t="s">
        <v>203</v>
      </c>
      <c r="F372" s="155" t="s">
        <v>162</v>
      </c>
      <c r="G372" s="156">
        <v>-174</v>
      </c>
    </row>
    <row r="373" spans="1:7" x14ac:dyDescent="0.25">
      <c r="A373" s="152">
        <v>156</v>
      </c>
      <c r="B373" s="153">
        <v>43098</v>
      </c>
      <c r="C373" s="135" t="s">
        <v>94</v>
      </c>
      <c r="D373" s="140" t="s">
        <v>95</v>
      </c>
      <c r="E373" s="155" t="s">
        <v>203</v>
      </c>
      <c r="F373" s="155" t="s">
        <v>162</v>
      </c>
      <c r="G373" s="156">
        <v>174</v>
      </c>
    </row>
    <row r="374" spans="1:7" x14ac:dyDescent="0.25">
      <c r="A374" s="152">
        <v>156</v>
      </c>
      <c r="B374" s="153">
        <v>43098</v>
      </c>
      <c r="C374" s="135">
        <v>7820</v>
      </c>
      <c r="D374" s="140" t="str">
        <f>VLOOKUP(C374,aðalbók!$A$2:$C$32,2,0)</f>
        <v>Sparisj. Kópavogs, 9572</v>
      </c>
      <c r="E374" s="155" t="s">
        <v>204</v>
      </c>
      <c r="F374" s="155" t="s">
        <v>163</v>
      </c>
      <c r="G374" s="157">
        <v>870</v>
      </c>
    </row>
    <row r="375" spans="1:7" x14ac:dyDescent="0.25">
      <c r="A375" s="152">
        <v>156</v>
      </c>
      <c r="B375" s="153">
        <v>43098</v>
      </c>
      <c r="C375" s="135" t="s">
        <v>91</v>
      </c>
      <c r="D375" s="140" t="s">
        <v>60</v>
      </c>
      <c r="E375" s="155" t="s">
        <v>204</v>
      </c>
      <c r="F375" s="155" t="s">
        <v>163</v>
      </c>
      <c r="G375" s="157">
        <v>-870</v>
      </c>
    </row>
    <row r="376" spans="1:7" x14ac:dyDescent="0.25">
      <c r="A376" s="152">
        <v>157</v>
      </c>
      <c r="B376" s="134">
        <v>43100</v>
      </c>
      <c r="C376" s="135" t="s">
        <v>74</v>
      </c>
      <c r="D376" s="140" t="s">
        <v>75</v>
      </c>
      <c r="E376" s="141" t="s">
        <v>317</v>
      </c>
      <c r="F376" s="131">
        <v>92272756</v>
      </c>
      <c r="G376" s="143">
        <v>124004</v>
      </c>
    </row>
    <row r="377" spans="1:7" x14ac:dyDescent="0.25">
      <c r="A377" s="152">
        <v>157</v>
      </c>
      <c r="B377" s="134">
        <v>43100</v>
      </c>
      <c r="C377" s="135" t="s">
        <v>211</v>
      </c>
      <c r="D377" s="140" t="s">
        <v>130</v>
      </c>
      <c r="E377" s="141" t="s">
        <v>318</v>
      </c>
      <c r="F377" s="131" t="s">
        <v>237</v>
      </c>
      <c r="G377" s="143">
        <v>7312</v>
      </c>
    </row>
    <row r="378" spans="1:7" x14ac:dyDescent="0.25">
      <c r="A378" s="152">
        <v>157</v>
      </c>
      <c r="B378" s="134">
        <v>43100</v>
      </c>
      <c r="C378" s="135" t="s">
        <v>74</v>
      </c>
      <c r="D378" s="140" t="s">
        <v>75</v>
      </c>
      <c r="E378" s="141" t="s">
        <v>319</v>
      </c>
      <c r="F378" s="141" t="s">
        <v>320</v>
      </c>
      <c r="G378" s="143">
        <v>56169</v>
      </c>
    </row>
    <row r="379" spans="1:7" x14ac:dyDescent="0.25">
      <c r="A379" s="138">
        <v>157</v>
      </c>
      <c r="B379" s="134">
        <v>43100</v>
      </c>
      <c r="C379" s="161" t="s">
        <v>74</v>
      </c>
      <c r="D379" s="137" t="s">
        <v>75</v>
      </c>
      <c r="E379" s="136" t="s">
        <v>177</v>
      </c>
      <c r="F379" s="136" t="s">
        <v>320</v>
      </c>
      <c r="G379" s="136">
        <v>125730</v>
      </c>
    </row>
    <row r="380" spans="1:7" x14ac:dyDescent="0.25">
      <c r="A380" s="138">
        <v>157</v>
      </c>
      <c r="B380" s="134">
        <v>43100</v>
      </c>
      <c r="C380" s="161" t="s">
        <v>74</v>
      </c>
      <c r="D380" s="137" t="s">
        <v>75</v>
      </c>
      <c r="E380" s="136" t="s">
        <v>151</v>
      </c>
      <c r="F380" s="136" t="s">
        <v>320</v>
      </c>
      <c r="G380" s="136">
        <v>284010</v>
      </c>
    </row>
    <row r="381" spans="1:7" x14ac:dyDescent="0.25">
      <c r="A381" s="138">
        <v>157</v>
      </c>
      <c r="B381" s="134">
        <v>43100</v>
      </c>
      <c r="C381" s="161" t="s">
        <v>85</v>
      </c>
      <c r="D381" s="137" t="s">
        <v>86</v>
      </c>
      <c r="E381" s="136" t="s">
        <v>185</v>
      </c>
      <c r="F381" s="136" t="s">
        <v>164</v>
      </c>
      <c r="G381" s="136">
        <v>13152</v>
      </c>
    </row>
    <row r="382" spans="1:7" x14ac:dyDescent="0.25">
      <c r="A382" s="138">
        <v>157</v>
      </c>
      <c r="B382" s="134">
        <v>43100</v>
      </c>
      <c r="C382" s="161" t="s">
        <v>246</v>
      </c>
      <c r="D382" s="137" t="s">
        <v>23</v>
      </c>
      <c r="E382" s="136" t="s">
        <v>321</v>
      </c>
      <c r="F382" s="136"/>
      <c r="G382" s="136">
        <v>-610377</v>
      </c>
    </row>
    <row r="383" spans="1:7" x14ac:dyDescent="0.25">
      <c r="A383" s="152">
        <v>158</v>
      </c>
      <c r="B383" s="134">
        <v>43100</v>
      </c>
      <c r="C383" s="135" t="s">
        <v>246</v>
      </c>
      <c r="D383" s="188" t="s">
        <v>23</v>
      </c>
      <c r="E383" s="189" t="s">
        <v>326</v>
      </c>
      <c r="F383" s="141"/>
      <c r="G383" s="143">
        <v>-175</v>
      </c>
    </row>
    <row r="384" spans="1:7" x14ac:dyDescent="0.25">
      <c r="A384" s="152">
        <v>158</v>
      </c>
      <c r="B384" s="134">
        <v>43100</v>
      </c>
      <c r="C384" s="135" t="s">
        <v>94</v>
      </c>
      <c r="D384" s="140" t="s">
        <v>95</v>
      </c>
      <c r="E384" s="141" t="s">
        <v>326</v>
      </c>
      <c r="F384" s="141"/>
      <c r="G384" s="142">
        <v>-175</v>
      </c>
    </row>
    <row r="385" spans="1:7" x14ac:dyDescent="0.25">
      <c r="A385" s="152">
        <v>159</v>
      </c>
      <c r="B385" s="134">
        <v>43077</v>
      </c>
      <c r="C385" s="135" t="s">
        <v>68</v>
      </c>
      <c r="D385" s="140" t="s">
        <v>69</v>
      </c>
      <c r="E385" s="141" t="s">
        <v>339</v>
      </c>
      <c r="F385" s="141"/>
      <c r="G385" s="143">
        <v>-150000</v>
      </c>
    </row>
    <row r="386" spans="1:7" x14ac:dyDescent="0.25">
      <c r="A386" s="139">
        <v>159</v>
      </c>
      <c r="B386" s="134">
        <v>43077</v>
      </c>
      <c r="C386" s="135" t="s">
        <v>340</v>
      </c>
      <c r="D386" s="140" t="s">
        <v>341</v>
      </c>
      <c r="E386" s="190" t="s">
        <v>339</v>
      </c>
      <c r="F386" s="141"/>
      <c r="G386" s="143">
        <v>150000</v>
      </c>
    </row>
    <row r="387" spans="1:7" x14ac:dyDescent="0.25">
      <c r="A387" s="152"/>
      <c r="C387" s="135"/>
      <c r="D387" s="140"/>
      <c r="E387" s="141"/>
      <c r="F387" s="141"/>
      <c r="G387" s="143"/>
    </row>
    <row r="388" spans="1:7" x14ac:dyDescent="0.25">
      <c r="A388" s="152"/>
      <c r="C388" s="135"/>
      <c r="D388" s="140"/>
      <c r="E388" s="141"/>
      <c r="F388" s="141"/>
      <c r="G388" s="142"/>
    </row>
    <row r="389" spans="1:7" x14ac:dyDescent="0.25">
      <c r="A389" s="152"/>
      <c r="C389" s="135"/>
      <c r="D389" s="140"/>
      <c r="E389" s="144"/>
      <c r="F389" s="141"/>
      <c r="G389" s="142"/>
    </row>
    <row r="390" spans="1:7" x14ac:dyDescent="0.25">
      <c r="A390" s="139"/>
      <c r="C390" s="135"/>
      <c r="D390" s="140"/>
      <c r="E390" s="141"/>
      <c r="F390" s="141"/>
      <c r="G390" s="143"/>
    </row>
    <row r="391" spans="1:7" x14ac:dyDescent="0.25">
      <c r="A391" s="152"/>
      <c r="C391" s="135"/>
      <c r="D391" s="140"/>
      <c r="E391" s="144"/>
      <c r="F391" s="141"/>
      <c r="G391" s="142"/>
    </row>
    <row r="392" spans="1:7" x14ac:dyDescent="0.25">
      <c r="A392" s="152"/>
      <c r="C392" s="135"/>
      <c r="D392" s="140"/>
      <c r="E392" s="141"/>
      <c r="F392" s="141"/>
      <c r="G392" s="142"/>
    </row>
    <row r="393" spans="1:7" x14ac:dyDescent="0.25">
      <c r="A393" s="152"/>
      <c r="C393" s="135"/>
      <c r="D393" s="140"/>
      <c r="E393" s="141"/>
      <c r="F393" s="141"/>
      <c r="G393" s="143"/>
    </row>
    <row r="394" spans="1:7" x14ac:dyDescent="0.25">
      <c r="A394" s="139"/>
      <c r="C394" s="135"/>
      <c r="D394" s="140"/>
      <c r="E394" s="141"/>
      <c r="F394" s="141"/>
      <c r="G394" s="143"/>
    </row>
    <row r="395" spans="1:7" x14ac:dyDescent="0.25">
      <c r="A395" s="152"/>
      <c r="C395" s="135"/>
      <c r="D395" s="140"/>
      <c r="E395" s="141"/>
      <c r="F395" s="141"/>
      <c r="G395" s="143"/>
    </row>
    <row r="396" spans="1:7" x14ac:dyDescent="0.25">
      <c r="A396" s="152"/>
      <c r="C396" s="135"/>
      <c r="D396" s="140"/>
      <c r="E396" s="141"/>
      <c r="F396" s="141"/>
      <c r="G396" s="142"/>
    </row>
    <row r="397" spans="1:7" x14ac:dyDescent="0.25">
      <c r="A397" s="152"/>
      <c r="C397" s="135"/>
      <c r="D397" s="140"/>
      <c r="E397" s="144"/>
      <c r="F397" s="141"/>
      <c r="G397" s="142"/>
    </row>
    <row r="398" spans="1:7" x14ac:dyDescent="0.25">
      <c r="A398" s="139"/>
      <c r="C398" s="135"/>
      <c r="D398" s="140"/>
      <c r="E398" s="141"/>
      <c r="F398" s="141"/>
      <c r="G398" s="143"/>
    </row>
    <row r="399" spans="1:7" x14ac:dyDescent="0.25">
      <c r="A399" s="152"/>
      <c r="C399" s="135"/>
      <c r="D399" s="140"/>
      <c r="E399" s="141"/>
      <c r="F399" s="141"/>
      <c r="G399" s="143"/>
    </row>
    <row r="400" spans="1:7" x14ac:dyDescent="0.25">
      <c r="A400" s="152"/>
      <c r="C400" s="135"/>
      <c r="D400" s="140"/>
      <c r="E400" s="141"/>
      <c r="F400" s="141"/>
      <c r="G400" s="142"/>
    </row>
    <row r="401" spans="1:10" x14ac:dyDescent="0.25">
      <c r="A401" s="152"/>
      <c r="C401" s="135"/>
      <c r="D401" s="140"/>
      <c r="E401" s="144"/>
      <c r="F401" s="141"/>
      <c r="G401" s="142"/>
    </row>
    <row r="402" spans="1:10" x14ac:dyDescent="0.25">
      <c r="A402" s="139"/>
      <c r="C402" s="135"/>
      <c r="D402" s="140"/>
      <c r="E402" s="141"/>
      <c r="F402" s="141"/>
      <c r="G402" s="143"/>
    </row>
    <row r="403" spans="1:10" x14ac:dyDescent="0.25">
      <c r="A403" s="152"/>
      <c r="C403" s="135"/>
      <c r="D403" s="140"/>
      <c r="E403" s="141"/>
      <c r="F403" s="141"/>
      <c r="G403" s="143"/>
    </row>
    <row r="404" spans="1:10" x14ac:dyDescent="0.25">
      <c r="A404" s="152"/>
      <c r="C404" s="135"/>
      <c r="D404" s="140"/>
      <c r="E404" s="141"/>
      <c r="F404" s="141"/>
      <c r="G404" s="142"/>
    </row>
    <row r="405" spans="1:10" x14ac:dyDescent="0.25">
      <c r="A405" s="152"/>
      <c r="C405" s="135"/>
      <c r="D405" s="140"/>
      <c r="E405" s="141"/>
      <c r="F405" s="141"/>
      <c r="G405" s="143"/>
    </row>
    <row r="406" spans="1:10" x14ac:dyDescent="0.25">
      <c r="A406" s="152"/>
      <c r="C406" s="135"/>
      <c r="D406" s="140"/>
      <c r="E406" s="141"/>
      <c r="F406" s="141"/>
      <c r="G406" s="142"/>
    </row>
    <row r="407" spans="1:10" x14ac:dyDescent="0.25">
      <c r="A407" s="139"/>
      <c r="C407" s="135"/>
      <c r="D407" s="140"/>
      <c r="E407" s="141"/>
      <c r="F407" s="141"/>
      <c r="G407" s="143"/>
    </row>
    <row r="408" spans="1:10" x14ac:dyDescent="0.25">
      <c r="A408" s="152"/>
      <c r="C408" s="135"/>
      <c r="D408" s="140"/>
      <c r="E408" s="141"/>
      <c r="F408" s="141"/>
      <c r="G408" s="142"/>
    </row>
    <row r="409" spans="1:10" x14ac:dyDescent="0.25">
      <c r="A409" s="152"/>
      <c r="C409" s="135"/>
      <c r="D409" s="140"/>
      <c r="E409" s="141"/>
      <c r="F409" s="141"/>
      <c r="G409" s="142"/>
    </row>
    <row r="410" spans="1:10" x14ac:dyDescent="0.25">
      <c r="A410" s="139"/>
      <c r="C410" s="135"/>
      <c r="D410" s="140"/>
      <c r="E410" s="141"/>
      <c r="F410" s="141"/>
      <c r="G410" s="143"/>
      <c r="J410" s="123">
        <f>355000/5000</f>
        <v>71</v>
      </c>
    </row>
    <row r="411" spans="1:10" x14ac:dyDescent="0.25">
      <c r="A411" s="139"/>
      <c r="C411" s="135"/>
      <c r="D411" s="140"/>
      <c r="E411" s="141"/>
      <c r="F411" s="141"/>
      <c r="G411" s="143"/>
    </row>
    <row r="412" spans="1:10" x14ac:dyDescent="0.25">
      <c r="A412" s="152"/>
      <c r="C412" s="146"/>
      <c r="D412" s="140"/>
      <c r="E412" s="141"/>
      <c r="F412" s="145"/>
      <c r="G412" s="145"/>
    </row>
    <row r="413" spans="1:10" x14ac:dyDescent="0.25">
      <c r="A413" s="152"/>
      <c r="C413" s="135"/>
      <c r="D413" s="140"/>
      <c r="E413" s="141"/>
      <c r="F413" s="141"/>
      <c r="G413" s="142"/>
    </row>
    <row r="414" spans="1:10" x14ac:dyDescent="0.25">
      <c r="A414" s="139"/>
      <c r="C414" s="135"/>
      <c r="D414" s="140"/>
      <c r="E414" s="141"/>
      <c r="F414" s="141"/>
      <c r="G414" s="143"/>
    </row>
  </sheetData>
  <sortState ref="A6:G382">
    <sortCondition ref="A6:A382"/>
  </sortState>
  <pageMargins left="0.35433070866141736" right="0.19685039370078741" top="0.19685039370078741" bottom="0.35433070866141736" header="0.31496062992125984" footer="0.31496062992125984"/>
  <pageSetup paperSize="9"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Grunnupplýsingar</vt:lpstr>
      <vt:lpstr>Forsíða</vt:lpstr>
      <vt:lpstr>áritun</vt:lpstr>
      <vt:lpstr>efnahagur og rekstur</vt:lpstr>
      <vt:lpstr>listi</vt:lpstr>
      <vt:lpstr>bankayfirlit</vt:lpstr>
      <vt:lpstr>Pivot</vt:lpstr>
      <vt:lpstr>hreyfingar í lyklaröð</vt:lpstr>
      <vt:lpstr>hreyfingar í fskj röð</vt:lpstr>
      <vt:lpstr>aðalbók</vt:lpstr>
      <vt:lpstr>DAGBÓK</vt:lpstr>
      <vt:lpstr>ft</vt:lpstr>
      <vt:lpstr>fyrraar</vt:lpstr>
      <vt:lpstr>kt</vt:lpstr>
      <vt:lpstr>'efnahagur og rekstur'!Print_Area</vt:lpstr>
      <vt:lpstr>'hreyfingar í lyklaröð'!Print_Area</vt:lpstr>
      <vt:lpstr>DAGBÓK!Print_Titles</vt:lpstr>
      <vt:lpstr>'hreyfingar í fskj röð'!Print_Titles</vt:lpstr>
      <vt:lpstr>'hreyfingar í lyklaröð'!Print_Titles</vt:lpstr>
      <vt:lpstr>tilgangur</vt:lpstr>
      <vt:lpstr>þettaar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Notandi</dc:creator>
  <cp:lastModifiedBy>FVB</cp:lastModifiedBy>
  <cp:lastPrinted>2018-02-24T14:23:11Z</cp:lastPrinted>
  <dcterms:created xsi:type="dcterms:W3CDTF">2009-02-08T15:32:15Z</dcterms:created>
  <dcterms:modified xsi:type="dcterms:W3CDTF">2019-12-16T16:13:18Z</dcterms:modified>
</cp:coreProperties>
</file>